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55" windowHeight="6735" tabRatio="853" activeTab="0"/>
  </bookViews>
  <sheets>
    <sheet name="DETAILS" sheetId="1" r:id="rId1"/>
    <sheet name="ANEXER" sheetId="2" r:id="rId2"/>
    <sheet name="VIKALP -1  FORM (OLD)" sheetId="3" r:id="rId3"/>
    <sheet name="INCOM CACLULATION" sheetId="4" r:id="rId4"/>
    <sheet name="DECLARATION" sheetId="5" r:id="rId5"/>
    <sheet name="FORM-16" sheetId="6" r:id="rId6"/>
  </sheets>
  <definedNames>
    <definedName name="_xlnm.Print_Area" localSheetId="1">'ANEXER'!$A$1:$Y$27</definedName>
    <definedName name="_xlnm.Print_Area" localSheetId="4">'DECLARATION'!$A$1:$K$46</definedName>
    <definedName name="_xlnm.Print_Area" localSheetId="5">'FORM-16'!$A$1:$J$169</definedName>
    <definedName name="_xlnm.Print_Area" localSheetId="3">'INCOM CACLULATION'!$A$1:$H$189</definedName>
    <definedName name="_xlnm.Print_Area" localSheetId="2">'VIKALP -1  FORM (OLD)'!$A$1:$H$30</definedName>
  </definedNames>
  <calcPr fullCalcOnLoad="1" fullPrecision="0"/>
</workbook>
</file>

<file path=xl/sharedStrings.xml><?xml version="1.0" encoding="utf-8"?>
<sst xmlns="http://schemas.openxmlformats.org/spreadsheetml/2006/main" count="657" uniqueCount="587">
  <si>
    <t>Male</t>
  </si>
  <si>
    <t>Female</t>
  </si>
  <si>
    <t>(a)  Section  80 C</t>
  </si>
  <si>
    <t>Cheque /Chalan
DD No. 
 ( if  any )</t>
  </si>
  <si>
    <t>DEP.CECRETARY</t>
  </si>
  <si>
    <t>CECRETARY</t>
  </si>
  <si>
    <t>(11)</t>
  </si>
  <si>
    <t>OFFICER</t>
  </si>
  <si>
    <t>Total 
Tax   Deposited     Rs.</t>
  </si>
  <si>
    <t>Educatio
    Cass      Rs.</t>
  </si>
  <si>
    <t>TDS
 RS.</t>
  </si>
  <si>
    <t>BSR   Code 
 Of  Bank
 Branch</t>
  </si>
  <si>
    <t>Transfer  voucherchallan Identtification No.</t>
  </si>
  <si>
    <t>I</t>
  </si>
  <si>
    <t xml:space="preserve">    Date:- </t>
  </si>
  <si>
    <t xml:space="preserve">  Place :-  </t>
  </si>
  <si>
    <t>A.D.I.</t>
  </si>
  <si>
    <t>EDU.ISP.</t>
  </si>
  <si>
    <t>DEP.COLLECTOR</t>
  </si>
  <si>
    <t>COLLECTOR</t>
  </si>
  <si>
    <t>MANAGER</t>
  </si>
  <si>
    <t>D.E.O.</t>
  </si>
  <si>
    <t>HEAD MASTER</t>
  </si>
  <si>
    <t>PRESIDENT</t>
  </si>
  <si>
    <t>(1)</t>
  </si>
  <si>
    <t>(2)</t>
  </si>
  <si>
    <t>(3)</t>
  </si>
  <si>
    <t>(4)</t>
  </si>
  <si>
    <t>(5)</t>
  </si>
  <si>
    <t>(6)</t>
  </si>
  <si>
    <t xml:space="preserve">                                    House Rate Allowance _ _  </t>
  </si>
  <si>
    <t>exempt under section 10_Transport Allowance _ _ _</t>
  </si>
  <si>
    <t>(7)</t>
  </si>
  <si>
    <t>(8)</t>
  </si>
  <si>
    <t>(9)</t>
  </si>
  <si>
    <t>(10)</t>
  </si>
  <si>
    <t>NIL</t>
  </si>
  <si>
    <t xml:space="preserve">   Certificate under section 203 of the Income Tax Act,1961 for the tax deducted at source from</t>
  </si>
  <si>
    <t>Income chargeable under the head "salaries"</t>
  </si>
  <si>
    <t>Name and address of the employer</t>
  </si>
  <si>
    <t xml:space="preserve">   Name &amp; Designation of the Employee</t>
  </si>
  <si>
    <t>Pan Of The Deductor</t>
  </si>
  <si>
    <t>Tan No Of The Deductor</t>
  </si>
  <si>
    <t xml:space="preserve">    Pan No. Of The Employee</t>
  </si>
  <si>
    <t>Acknowledgement Nos. Of All Quarterly Statement Of The TDS Under Sub-Section (3) Of Section 200 as Provided by TIN Facilitation Centre Of  NSDL Web-site</t>
  </si>
  <si>
    <t>PERIOD</t>
  </si>
  <si>
    <t xml:space="preserve">ASSESSMENT  YEAR :                       </t>
  </si>
  <si>
    <t>FROM</t>
  </si>
  <si>
    <t>TO</t>
  </si>
  <si>
    <t>Quarter</t>
  </si>
  <si>
    <t>Acknowledgement No.</t>
  </si>
  <si>
    <t>-</t>
  </si>
  <si>
    <t>Gross Salary_ _ _ _ _ _ _ _ _ _ _  _</t>
  </si>
  <si>
    <t>(a) salary as per provisions contained in</t>
  </si>
  <si>
    <t xml:space="preserve">    section 17 (1).............................</t>
  </si>
  <si>
    <t>(b) value of perquisites under section 17(2) (as</t>
  </si>
  <si>
    <t xml:space="preserve">    per form No.12BA,wherever applicable)................</t>
  </si>
  <si>
    <t>(c)Profits in lieu of selery under section 17(3)(as</t>
  </si>
  <si>
    <t xml:space="preserve">    per Form No.12 BA, wherever apllicable).. </t>
  </si>
  <si>
    <t>(d) Total ..............................</t>
  </si>
  <si>
    <t xml:space="preserve">Less:Allowances to the extent </t>
  </si>
  <si>
    <t>BALANCE (1-2) _ _ _ _ _ _ _ _ _ _ _ _ _   _ _</t>
  </si>
  <si>
    <t>(a) Entertainment  allowance</t>
  </si>
  <si>
    <t>Aggregate of 4 (a tob) _ _ _ _ _ _ _ _ _ _</t>
  </si>
  <si>
    <t>INCOME CHARGEABLE UNDER</t>
  </si>
  <si>
    <t>THE HEAD OF "SALARIES" (3-5)</t>
  </si>
  <si>
    <t xml:space="preserve">GROSS TOTAL INCOME ( 6 + 7 ) _ _ _ </t>
  </si>
  <si>
    <t>GROSS</t>
  </si>
  <si>
    <t>DEDUCTIBLE</t>
  </si>
  <si>
    <t>(A) Section  80C,  80 CCC,  and 80 CCD</t>
  </si>
  <si>
    <t>AMOUNT</t>
  </si>
  <si>
    <t>(b) Section  80 CCC ...........................</t>
  </si>
  <si>
    <t>amount deductible under the three sections, i.e. 80C, 80CCC and 80CCD ,shall not exceed one lakh rupees]</t>
  </si>
  <si>
    <t>( P.T.O.)</t>
  </si>
  <si>
    <t>(B) Other Sections ( for e.g. 80D, 80U,80G,80E etc.)</t>
  </si>
  <si>
    <t>QUALIFYING</t>
  </si>
  <si>
    <t xml:space="preserve">     (Under chapter VI - A)</t>
  </si>
  <si>
    <t>GROSS AMOUNT</t>
  </si>
  <si>
    <t>DlC,F DF8[</t>
  </si>
  <si>
    <t>;FDFgI DF8[</t>
  </si>
  <si>
    <t xml:space="preserve">Aggregate of deductible amount under </t>
  </si>
  <si>
    <t>chapter  VI-A [ col .9 (A) + (B) ] :..............</t>
  </si>
  <si>
    <t>TOTAL INCOME  ( 8 - 10)</t>
  </si>
  <si>
    <t>COMMISSIONER</t>
  </si>
  <si>
    <t>TAX  ON TOTAL INCOME .......</t>
  </si>
  <si>
    <t>EDUCATION CESS ( on tax at Sr. No. 12</t>
  </si>
  <si>
    <t>RELIEF  UNDER SECTION 89 ( attach details )</t>
  </si>
  <si>
    <t xml:space="preserve">              (b) Tax paid by the employer on behalf  </t>
  </si>
  <si>
    <t xml:space="preserve">                    of the employee u/s 192 (1 A) on</t>
  </si>
  <si>
    <t xml:space="preserve">                    perquisites u/s 17 (2) ....................................</t>
  </si>
  <si>
    <t>Sr.  NO</t>
  </si>
  <si>
    <t>Surcharge    Rs.</t>
  </si>
  <si>
    <t>Total</t>
  </si>
  <si>
    <t>DEDUCTIONS:-</t>
  </si>
  <si>
    <t>ADD : Any other income  reporetd by the</t>
  </si>
  <si>
    <t xml:space="preserve">DEDUCTIONS  UNDER CHAPTER VI - A :-  </t>
  </si>
  <si>
    <t>[Note : (1)  Aggregate  amount deductible under section 80c shall not exceed one lakh rupees (2) Aggregate</t>
  </si>
  <si>
    <r>
      <t>LESS:</t>
    </r>
    <r>
      <rPr>
        <sz val="10"/>
        <rFont val="Arial"/>
        <family val="0"/>
      </rPr>
      <t xml:space="preserve"> (a) Tax deducted at source u/s 192 (1)</t>
    </r>
  </si>
  <si>
    <t xml:space="preserve">Full Name :  </t>
  </si>
  <si>
    <t xml:space="preserve">                         ............Hs. Loan Int. U/s 24 (2).........</t>
  </si>
  <si>
    <t>T.D.O.</t>
  </si>
  <si>
    <t>MAMLATDAR</t>
  </si>
  <si>
    <t>DEP.ENGINEER</t>
  </si>
  <si>
    <t>ENGINEER</t>
  </si>
  <si>
    <t>MED.OFFICER</t>
  </si>
  <si>
    <t>INCOME YEAR :-</t>
  </si>
  <si>
    <t>ASSESSMENT YEAR:-</t>
  </si>
  <si>
    <t>NAME:-</t>
  </si>
  <si>
    <t>DESIGNATION :-</t>
  </si>
  <si>
    <t>TOTAL</t>
  </si>
  <si>
    <t>(SIGNATURE OF GOVT.SERVANT)</t>
  </si>
  <si>
    <t>GPF / CPF</t>
  </si>
  <si>
    <t>TAX  ON TOTAL INCOME ( 12-13 )</t>
  </si>
  <si>
    <t xml:space="preserve">  ( designation )   do   hereby    certify   that   a   sum</t>
  </si>
  <si>
    <t xml:space="preserve">Working in     </t>
  </si>
  <si>
    <t xml:space="preserve">              of Rs     </t>
  </si>
  <si>
    <t xml:space="preserve">(in word)has been deducted at  </t>
  </si>
  <si>
    <t xml:space="preserve">           source and paid to the credit of the Central Government. Further certified  that  the above information given </t>
  </si>
  <si>
    <t xml:space="preserve">           above is true and correct besed on the book of account, documents and other available  records.</t>
  </si>
  <si>
    <t>Date of which TaxDeposited                (dd / mm / yy)</t>
  </si>
  <si>
    <t>N.S.C.  TOTAL</t>
  </si>
  <si>
    <t xml:space="preserve">          Designation :</t>
  </si>
  <si>
    <t>CREATED  BY :-  JAGATIYA  RAJANIKANT  M.    9714646456</t>
  </si>
  <si>
    <t>(12)</t>
  </si>
  <si>
    <t xml:space="preserve"> son/daughter  of</t>
  </si>
  <si>
    <t>(13)</t>
  </si>
  <si>
    <t xml:space="preserve">TAX PAYBLE(18-19)/REFUNDABLE(19-18) </t>
  </si>
  <si>
    <t>SCHOOL ADDRESS</t>
  </si>
  <si>
    <t xml:space="preserve">SCHOOL NAME </t>
  </si>
  <si>
    <t>PAN:-</t>
  </si>
  <si>
    <t xml:space="preserve">                         ............                                                     ........</t>
  </si>
  <si>
    <t>(1)       G. P. F./ CPF ........................................................................</t>
  </si>
  <si>
    <t>(2)     P.P.F.      .................................................................................</t>
  </si>
  <si>
    <t>(3)    L. I. C. ......................................................................................</t>
  </si>
  <si>
    <t>(4)    P.L.I………………………………………………………….</t>
  </si>
  <si>
    <t>(5)     GROUP INSURANCE  ....................................................</t>
  </si>
  <si>
    <t>(6)    ULIP  PRIMIUM……………………………...…………..</t>
  </si>
  <si>
    <t>(7)     N.S.C  ....................................................................................</t>
  </si>
  <si>
    <t>(8)    N.S.C..Intrest Reinvest…………………………………..</t>
  </si>
  <si>
    <t>(9)   HOME LOAN principal ………………………… ...….</t>
  </si>
  <si>
    <t>(10)   N.S.S. PRINCIPAL …………...…………………………</t>
  </si>
  <si>
    <t>(11)  LIC  JIVANDHARA…………………………………………</t>
  </si>
  <si>
    <t>(12)  LIC  JIVAN AKSHAY ……………………………………..</t>
  </si>
  <si>
    <t>(13) E.L.L.S INVEST………………………………..</t>
  </si>
  <si>
    <t>(14) HOME LOAN A/C SCEAM INVEST…………………….</t>
  </si>
  <si>
    <t>(15) TUTION  FEE…………………………………..</t>
  </si>
  <si>
    <t>(16) SHARE - DIBENCHAR INVEST.…………………………..</t>
  </si>
  <si>
    <t>(17)  PENSION  FUND…………………………………………….</t>
  </si>
  <si>
    <t>(19)  BANK TERM DEPOSITE</t>
  </si>
  <si>
    <t>(20)  P.O. TIME DEPOSITE</t>
  </si>
  <si>
    <t>(21)  SENIOR CITIZEN SEVING  INVEST</t>
  </si>
  <si>
    <t xml:space="preserve">(22) SUKANYA SAMRUDHDHI </t>
  </si>
  <si>
    <t>(a)  TOTAL (1 ) to (23)  [ section 80 c ]</t>
  </si>
  <si>
    <t>.(23)</t>
  </si>
  <si>
    <t xml:space="preserve"> (a) Section...........  80 D</t>
  </si>
  <si>
    <t xml:space="preserve"> (b) Section...........  80 DD</t>
  </si>
  <si>
    <t xml:space="preserve"> (c) Section............ 80 DDB</t>
  </si>
  <si>
    <t xml:space="preserve"> (d) Section............ 80 E</t>
  </si>
  <si>
    <t xml:space="preserve"> (e) Section............ 80 EE</t>
  </si>
  <si>
    <t xml:space="preserve"> (f) Section..............80 G</t>
  </si>
  <si>
    <t xml:space="preserve"> (g) Section..............80 TTA</t>
  </si>
  <si>
    <t xml:space="preserve"> (h) Section............ 80 U</t>
  </si>
  <si>
    <t xml:space="preserve"> (i)TOTAL :(a) to (h) [ Other section   ]  </t>
  </si>
  <si>
    <t>TAX  PAYABLE ( 14+15 )</t>
  </si>
  <si>
    <t>TAX PAYABLE ( 16-17 )</t>
  </si>
  <si>
    <t xml:space="preserve">80 G      </t>
  </si>
  <si>
    <t>(14)</t>
  </si>
  <si>
    <t xml:space="preserve"> (h) Section..............80 TTB</t>
  </si>
  <si>
    <t xml:space="preserve">                                    Standard Dedction ___</t>
  </si>
  <si>
    <t>and surcharge at Sr. No 13)  4%</t>
  </si>
  <si>
    <t>(15)</t>
  </si>
  <si>
    <r>
      <rPr>
        <b/>
        <sz val="12"/>
        <color indexed="12"/>
        <rFont val="Arial"/>
        <family val="2"/>
      </rPr>
      <t>80 EE    &amp;  80 EEA</t>
    </r>
  </si>
  <si>
    <t xml:space="preserve"> [ (1z)+(2)+(3)+(4)+(5)+(6)+(7)+(8)+(9)+(10)+(11)+(12) ]</t>
  </si>
  <si>
    <t xml:space="preserve"> (f) Section............ 80 EEA</t>
  </si>
  <si>
    <t>IF TAXEBAL INCOME &lt;= 500000.. (under 87 A)</t>
  </si>
  <si>
    <t>.LESS..... MINIUM OF (TAX 100%  OR RS.12500)</t>
  </si>
  <si>
    <r>
      <t xml:space="preserve">(c) Section  80 CCD </t>
    </r>
    <r>
      <rPr>
        <sz val="8"/>
        <rFont val="Book Antiqua"/>
        <family val="1"/>
      </rPr>
      <t>( NATIONAL PENSION SCEAM)</t>
    </r>
  </si>
  <si>
    <t>(18)  NPS   ( NEW PENSION SCEAM)…………………………….</t>
  </si>
  <si>
    <t xml:space="preserve">                         ............N.S.C. INTEREST........</t>
  </si>
  <si>
    <t>તાલુકો :-</t>
  </si>
  <si>
    <t>જિલ્લો :-</t>
  </si>
  <si>
    <t xml:space="preserve">વાર્ષીક પગાર સ્લીપ - </t>
  </si>
  <si>
    <t xml:space="preserve">ક્રમ </t>
  </si>
  <si>
    <t xml:space="preserve">પેઇડ ઇન માસ </t>
  </si>
  <si>
    <t>મોંઘવારી</t>
  </si>
  <si>
    <t xml:space="preserve">ઘરભાડું </t>
  </si>
  <si>
    <t xml:space="preserve">સીટી એલા. </t>
  </si>
  <si>
    <t>મેડીકલ એલા.</t>
  </si>
  <si>
    <t>ટ્રાન્સપોર્ટ એલા.</t>
  </si>
  <si>
    <t xml:space="preserve">પગાર વિગત </t>
  </si>
  <si>
    <t>હેડ એલા॰</t>
  </si>
  <si>
    <t>કેશ એલા.</t>
  </si>
  <si>
    <t>અન્ય એલા.</t>
  </si>
  <si>
    <t xml:space="preserve">મોંઘવારી એરીયર્સ </t>
  </si>
  <si>
    <t xml:space="preserve">અન્ય એરીયર્સ </t>
  </si>
  <si>
    <t xml:space="preserve">ગ્રોસ પગાર </t>
  </si>
  <si>
    <t xml:space="preserve">જુથ વીમો </t>
  </si>
  <si>
    <t xml:space="preserve">વ્યવસાય વેરો </t>
  </si>
  <si>
    <t xml:space="preserve">મકાન લોન પ્રિન્સીપલ </t>
  </si>
  <si>
    <t xml:space="preserve">મકાન લોન વ્યાજ </t>
  </si>
  <si>
    <t xml:space="preserve">આવક વેરો </t>
  </si>
  <si>
    <t xml:space="preserve">કુલ કપાત </t>
  </si>
  <si>
    <t xml:space="preserve">નેટ પગાર </t>
  </si>
  <si>
    <t xml:space="preserve">કપાત વિગત </t>
  </si>
  <si>
    <t xml:space="preserve">અંધ કે દિવ્યાંગ કર્મચારીને મહત્તમ બાદ મળવાપાત્ર વાર્ષિક ટ્રાન્સપોર્ટ એલાઉન્સ  </t>
  </si>
  <si>
    <t>નીચે લીલા રંગના સેલ એટલેકે બોક્સમાં જ માહિતી પુરવી</t>
  </si>
  <si>
    <t xml:space="preserve">કચેરીનું નામ </t>
  </si>
  <si>
    <t xml:space="preserve">સરનામું </t>
  </si>
  <si>
    <t xml:space="preserve">તાલુકો </t>
  </si>
  <si>
    <t xml:space="preserve">જિલ્લો </t>
  </si>
  <si>
    <t xml:space="preserve">પીન કોડ </t>
  </si>
  <si>
    <t xml:space="preserve">એસેસમેન્ટ વર્ષ </t>
  </si>
  <si>
    <t xml:space="preserve">નાણાકીય  વર્ષ </t>
  </si>
  <si>
    <t xml:space="preserve">આવક સમયગાળો </t>
  </si>
  <si>
    <t xml:space="preserve">કર્મચારીનું નામ </t>
  </si>
  <si>
    <t xml:space="preserve">પિતાનું નામ </t>
  </si>
  <si>
    <t xml:space="preserve">અટક </t>
  </si>
  <si>
    <t xml:space="preserve">કર્મચારીનો હોદ્દો  </t>
  </si>
  <si>
    <t xml:space="preserve">પાન કાર્ડ નંબર </t>
  </si>
  <si>
    <t xml:space="preserve">જન્મતારીખ </t>
  </si>
  <si>
    <t xml:space="preserve">બેન્ક ખાતા નંબર </t>
  </si>
  <si>
    <t xml:space="preserve">બેન્કનું નામ </t>
  </si>
  <si>
    <t xml:space="preserve">કર્મચારીના કોન્ટેક્ટ નંબર </t>
  </si>
  <si>
    <t xml:space="preserve">હોદ્દો </t>
  </si>
  <si>
    <t xml:space="preserve">પગરબીલની વિગત </t>
  </si>
  <si>
    <t xml:space="preserve">ગ્રોસ આવક </t>
  </si>
  <si>
    <t xml:space="preserve">ટ્રાન્સપોર્ટ એલાઉન્સ </t>
  </si>
  <si>
    <t>બેન્ક /P.O.  સેવીગ વ્યાજ આવક (કુલ)</t>
  </si>
  <si>
    <t xml:space="preserve">બેન્ક ફિક્સ ડિપોઝીટ વ્યાજ </t>
  </si>
  <si>
    <t xml:space="preserve">ખાતાના વડાનું નામ </t>
  </si>
  <si>
    <t>છ વર્ષિય પોસ્ટ મન્થલી સ્કીમ વ્યાજ</t>
  </si>
  <si>
    <t xml:space="preserve">પાંચ વર્ષિય પોસ્ટ રીકરીંગ ડિપોઝીટ વ્યાજ </t>
  </si>
  <si>
    <t xml:space="preserve">કિશાન વિકાસપત્ર વ્યાજ </t>
  </si>
  <si>
    <t xml:space="preserve">પોસ્ટઓફિસ ટાઈમ ડિપોઝીટનું વ્યાજ  </t>
  </si>
  <si>
    <t xml:space="preserve">સીનીયર સીટીઝન્સ સેવિંગ્સનું વ્યાજ </t>
  </si>
  <si>
    <t xml:space="preserve">સરકારી જામીનગીરીનું વ્યાજ </t>
  </si>
  <si>
    <t>ફોર્મ ભર્યા તારીખ :-</t>
  </si>
  <si>
    <t xml:space="preserve">રોકાણની વિગત </t>
  </si>
  <si>
    <t xml:space="preserve">હોમ લોન </t>
  </si>
  <si>
    <t>પગારબીલેથી ચુકવણી</t>
  </si>
  <si>
    <t xml:space="preserve">સીધી ચુકવણી </t>
  </si>
  <si>
    <t xml:space="preserve">કુલ </t>
  </si>
  <si>
    <t xml:space="preserve">HOME LOAN PRINCIPAL વાર્ષીક </t>
  </si>
  <si>
    <t xml:space="preserve">HOME LOAN INTEREST વાર્ષીક </t>
  </si>
  <si>
    <t xml:space="preserve">N.S.C. શ્રેણી-8 કે શ્રેણી-9 માં ભરેલ રકમ </t>
  </si>
  <si>
    <t xml:space="preserve">N.S.C. શ્રેણી-8 કે શ્રેણી-9 માં ભરેલ વ્યાજ </t>
  </si>
  <si>
    <t xml:space="preserve">L.I.C. જીવનધારા પ્રીમીયમ </t>
  </si>
  <si>
    <t xml:space="preserve">P.L.I. વાર્ષીક પ્રીમીયમ રોકાણ </t>
  </si>
  <si>
    <t>શિક્ષણ ખર્ચ ટ્યુશન ફી ની રકમ</t>
  </si>
  <si>
    <t xml:space="preserve">મકાનભાડું ચૂકવો છો ? જો હા તો વાર્ષિક કેટલું ? </t>
  </si>
  <si>
    <t xml:space="preserve">80 D      મેડીક્લેમ </t>
  </si>
  <si>
    <t xml:space="preserve">80 DD    દિવ્યાંગ આશ્રીતોનો તબીબી ખર્ચ </t>
  </si>
  <si>
    <t xml:space="preserve">80 DDB   ગંભીર રોગો માટે કરેલ ખર્ચ </t>
  </si>
  <si>
    <r>
      <rPr>
        <b/>
        <sz val="12"/>
        <color indexed="12"/>
        <rFont val="Arial"/>
        <family val="2"/>
      </rPr>
      <t>80 E</t>
    </r>
    <r>
      <rPr>
        <b/>
        <sz val="8"/>
        <color indexed="12"/>
        <rFont val="Arial"/>
        <family val="2"/>
      </rPr>
      <t xml:space="preserve">   </t>
    </r>
    <r>
      <rPr>
        <b/>
        <sz val="9"/>
        <color indexed="12"/>
        <rFont val="Arial"/>
        <family val="2"/>
      </rPr>
      <t xml:space="preserve">સંતાન કે લગ્નસાથીના ઉચ્ચ શિક્ષણ માટે લીધેલ લોનનું વ્યાજ  </t>
    </r>
  </si>
  <si>
    <r>
      <t>સને :-</t>
    </r>
    <r>
      <rPr>
        <b/>
        <sz val="8"/>
        <color indexed="12"/>
        <rFont val="Arial"/>
        <family val="2"/>
      </rPr>
      <t xml:space="preserve"> 2016-17 માં મંજૂર કરાયેલ હાઉસીંગ લોનનું વ્યાજ </t>
    </r>
  </si>
  <si>
    <r>
      <t xml:space="preserve">80 TTA  બેન્ક </t>
    </r>
    <r>
      <rPr>
        <b/>
        <sz val="12"/>
        <color indexed="12"/>
        <rFont val="Arial"/>
        <family val="2"/>
      </rPr>
      <t xml:space="preserve">/ P.O. બચત ખાતાનું વ્યાજ </t>
    </r>
  </si>
  <si>
    <t xml:space="preserve">શું તમે અંધ કે દિવ્યાંગ કર્મચારી છો ? </t>
  </si>
  <si>
    <r>
      <rPr>
        <b/>
        <sz val="13.5"/>
        <color indexed="12"/>
        <rFont val="Arial"/>
        <family val="2"/>
      </rPr>
      <t>G27 માં</t>
    </r>
    <r>
      <rPr>
        <b/>
        <sz val="13.5"/>
        <color indexed="12"/>
        <rFont val="Gujrati Saral-1"/>
        <family val="0"/>
      </rPr>
      <t xml:space="preserve"> </t>
    </r>
    <r>
      <rPr>
        <b/>
        <sz val="13.5"/>
        <color indexed="12"/>
        <rFont val="Arial"/>
        <family val="2"/>
      </rPr>
      <t xml:space="preserve">YES </t>
    </r>
    <r>
      <rPr>
        <b/>
        <sz val="13.5"/>
        <color indexed="12"/>
        <rFont val="Gujrati Saral-1"/>
        <family val="0"/>
      </rPr>
      <t>કેe</t>
    </r>
    <r>
      <rPr>
        <b/>
        <sz val="13.5"/>
        <color indexed="12"/>
        <rFont val="Arial"/>
        <family val="2"/>
      </rPr>
      <t xml:space="preserve"> NO લખવું ફરજીયાત છે.</t>
    </r>
  </si>
  <si>
    <t xml:space="preserve">પગારબીલેથી કપાત ટેક્ષની વિગત :- </t>
  </si>
  <si>
    <t>માસ</t>
  </si>
  <si>
    <t>રકમ</t>
  </si>
  <si>
    <t xml:space="preserve">ચલણ નબર </t>
  </si>
  <si>
    <t>તારીખ</t>
  </si>
  <si>
    <t>અન્ય</t>
  </si>
  <si>
    <t xml:space="preserve">એપ્રિલ </t>
  </si>
  <si>
    <t xml:space="preserve">મે </t>
  </si>
  <si>
    <t xml:space="preserve">જૂન </t>
  </si>
  <si>
    <t xml:space="preserve">જુલાઇ </t>
  </si>
  <si>
    <t>ઓગસ્ટ</t>
  </si>
  <si>
    <t xml:space="preserve">સપ્ટેમ્બર </t>
  </si>
  <si>
    <t>ઓકટોબર</t>
  </si>
  <si>
    <t xml:space="preserve">નવેમ્બર </t>
  </si>
  <si>
    <t xml:space="preserve">ડીસેમ્બર </t>
  </si>
  <si>
    <t>જાન્યુઆરી</t>
  </si>
  <si>
    <t xml:space="preserve">ફેબ્રુઆરી </t>
  </si>
  <si>
    <t xml:space="preserve">માર્ચ </t>
  </si>
  <si>
    <t xml:space="preserve">શબ્દોમાં </t>
  </si>
  <si>
    <t xml:space="preserve">એડવાન્સ ભરેલ ટેક્ષની વિગત </t>
  </si>
  <si>
    <t xml:space="preserve">રકમ </t>
  </si>
  <si>
    <t>ચલણ નબર</t>
  </si>
  <si>
    <t xml:space="preserve">તારીખ </t>
  </si>
  <si>
    <t xml:space="preserve">આપેલા દાનની રકમ </t>
  </si>
  <si>
    <t xml:space="preserve">બાદ મળવાપાત્ર દાનની રકમ </t>
  </si>
  <si>
    <t xml:space="preserve">આવકવેરાની ગણતરી દર્શાવતુ પત્રક </t>
  </si>
  <si>
    <t>સને</t>
  </si>
  <si>
    <t>કર્મચારીનું નામ :-</t>
  </si>
  <si>
    <t xml:space="preserve">  હોદ્દો :- </t>
  </si>
  <si>
    <t>સંસ્થાનું નામ :-</t>
  </si>
  <si>
    <t>સરનામું :-</t>
  </si>
  <si>
    <t xml:space="preserve">જિલ્લો :- </t>
  </si>
  <si>
    <r>
      <t xml:space="preserve">વિભાગ- </t>
    </r>
    <r>
      <rPr>
        <b/>
        <u val="single"/>
        <sz val="16"/>
        <color indexed="63"/>
        <rFont val="Arial"/>
        <family val="2"/>
      </rPr>
      <t>A</t>
    </r>
  </si>
  <si>
    <t xml:space="preserve">    પગાર આવક વિભાગ </t>
  </si>
  <si>
    <t xml:space="preserve">    (ii) ભાડાપેટે ખરેખર ચૂકવેલ રકમ જો પગાર અને </t>
  </si>
  <si>
    <t xml:space="preserve">            (x) ચૂકવેલ ઘરભાડું (વાર્ષિક) રૂ.</t>
  </si>
  <si>
    <t xml:space="preserve">       મોંઘવારી ( વાર્ષિક) ના 10% થી વધતી હોય તો </t>
  </si>
  <si>
    <r>
      <t xml:space="preserve"> કલમ:- </t>
    </r>
    <r>
      <rPr>
        <b/>
        <sz val="11"/>
        <rFont val="Arial"/>
        <family val="2"/>
      </rPr>
      <t>17 મુજબ પગારની " કુલ ગ્રોસ આવક "</t>
    </r>
    <r>
      <rPr>
        <b/>
        <sz val="13.5"/>
        <rFont val="Arial"/>
        <family val="2"/>
      </rPr>
      <t xml:space="preserve"> </t>
    </r>
    <r>
      <rPr>
        <b/>
        <sz val="10"/>
        <rFont val="Arial"/>
        <family val="2"/>
      </rPr>
      <t>( વાર્ષિક પગાર પત્રક મુજબ )</t>
    </r>
  </si>
  <si>
    <r>
      <t xml:space="preserve">     </t>
    </r>
    <r>
      <rPr>
        <b/>
        <sz val="12"/>
        <rFont val="Arial"/>
        <family val="2"/>
      </rPr>
      <t>(a)</t>
    </r>
    <r>
      <rPr>
        <b/>
        <sz val="13.5"/>
        <rFont val="Arial"/>
        <family val="2"/>
      </rPr>
      <t xml:space="preserve"> કલમ : </t>
    </r>
    <r>
      <rPr>
        <b/>
        <sz val="12"/>
        <rFont val="Arial"/>
        <family val="2"/>
      </rPr>
      <t>10</t>
    </r>
    <r>
      <rPr>
        <b/>
        <sz val="13.5"/>
        <rFont val="Arial"/>
        <family val="2"/>
      </rPr>
      <t xml:space="preserve"> </t>
    </r>
    <r>
      <rPr>
        <b/>
        <sz val="12"/>
        <rFont val="Arial"/>
        <family val="2"/>
      </rPr>
      <t>(13 એ)  મુજબ ઘરભાડું :- (</t>
    </r>
    <r>
      <rPr>
        <b/>
        <sz val="11"/>
        <rFont val="Arial"/>
        <family val="2"/>
      </rPr>
      <t xml:space="preserve"> નીચેના ત્રણ પૈકી આઓછું હોય તે) </t>
    </r>
  </si>
  <si>
    <r>
      <t xml:space="preserve">    </t>
    </r>
    <r>
      <rPr>
        <b/>
        <sz val="12"/>
        <rFont val="Arial"/>
        <family val="2"/>
      </rPr>
      <t xml:space="preserve"> ( ભાડાના મકાનમાં રહેતા હોય તો જ બાદ મળે ) </t>
    </r>
  </si>
  <si>
    <r>
      <t xml:space="preserve">   (i) </t>
    </r>
    <r>
      <rPr>
        <b/>
        <sz val="12"/>
        <rFont val="Arial"/>
        <family val="2"/>
      </rPr>
      <t>પગારબીલેથી ખરેખર આકારેલ ઘરભાડું (વાર્ષિક) રૂ.</t>
    </r>
    <r>
      <rPr>
        <b/>
        <sz val="13.5"/>
        <rFont val="Arial"/>
        <family val="2"/>
      </rPr>
      <t xml:space="preserve"> </t>
    </r>
  </si>
  <si>
    <t xml:space="preserve">કચેરીનો TAN  નંબર </t>
  </si>
  <si>
    <t>L.I.C &amp; Other જીવનવીમા પ્રીમીયમ રકમ</t>
  </si>
  <si>
    <r>
      <t xml:space="preserve">80 CCD  NPS રોકાણ (રૂ. 50000 ની મર્યાદામાં 100 %) </t>
    </r>
    <r>
      <rPr>
        <b/>
        <sz val="10"/>
        <color indexed="12"/>
        <rFont val="Arial"/>
        <family val="2"/>
      </rPr>
      <t xml:space="preserve">       </t>
    </r>
  </si>
  <si>
    <t xml:space="preserve">        બેન્ક BSR કોડ </t>
  </si>
  <si>
    <t>કપાત  GPF/CPF</t>
  </si>
  <si>
    <t xml:space="preserve">N.S.C.યોજના 1992 પર વ્યાજ </t>
  </si>
  <si>
    <t xml:space="preserve">અન્ય આવક </t>
  </si>
  <si>
    <t xml:space="preserve">LTC  રજા રોકડ </t>
  </si>
  <si>
    <t>પગાર- મોંઘવારીના 10 %</t>
  </si>
  <si>
    <t>પગાર અને મોંઘવારી વાર્ષીક ના 40 %</t>
  </si>
  <si>
    <t xml:space="preserve">      તે વધારાની રકમ ( નીચેના x-y ની રકમ) :- રૂ. </t>
  </si>
  <si>
    <r>
      <t xml:space="preserve">        </t>
    </r>
  </si>
  <si>
    <r>
      <rPr>
        <b/>
        <sz val="13.5"/>
        <rFont val="Arial"/>
        <family val="2"/>
      </rPr>
      <t xml:space="preserve">            </t>
    </r>
    <r>
      <rPr>
        <b/>
        <sz val="12"/>
        <rFont val="Arial"/>
        <family val="2"/>
      </rPr>
      <t xml:space="preserve">(y) પગાર- મોંઘવારીના10 % રૂ . </t>
    </r>
  </si>
  <si>
    <t xml:space="preserve">   (iii) પગાર અને મોંઘવારી (વાર્ષિક )ના 40 % રૂ.</t>
  </si>
  <si>
    <t xml:space="preserve">   (iv) બાદ મળવાપાત્ર ઘરભાડું ( ઉપરના ત્રણ પૈકી ઓછી રકમ ) રૂ. </t>
  </si>
  <si>
    <r>
      <rPr>
        <b/>
        <sz val="13.5"/>
        <rFont val="Arial"/>
        <family val="2"/>
      </rPr>
      <t xml:space="preserve">    </t>
    </r>
    <r>
      <rPr>
        <b/>
        <sz val="12"/>
        <rFont val="Arial"/>
        <family val="2"/>
      </rPr>
      <t xml:space="preserve">(c)  કલમ: 10(14) (ii); નિયમ 2 BB(i) મુજબ મળેલ ટ્રાન્સપોર્ટ એલાઉન્સ </t>
    </r>
  </si>
  <si>
    <t xml:space="preserve">     (b) કલમ: 10(14) (i); નિયમ 2 BB(ii) મુજબ મળેલ </t>
  </si>
  <si>
    <t xml:space="preserve">             [કોલમ : (1) મુજબ પગારની ખરેખર રકમ અથવા રૂ.50000/- એ બે પૈકી ઓછી રકમ]</t>
  </si>
  <si>
    <t xml:space="preserve">    (f )  કુલ [(a) થી (e)]  ( પગાર આવકમાથી બાદ ) ............................................................રૂ. </t>
  </si>
  <si>
    <t>જો તમે અંધ કે દિવ્યાંગ કર્મચારી હશો તો જ તમારું વાર્ષિક ટ્રાન્સપોર્ટ એલાઉન્સ 38400 સુધી બાદ મળવાપાત્ર છે.</t>
  </si>
  <si>
    <t xml:space="preserve">બાકી પગાર આવક (પગારના શીર્ષક હેઠળ કરપાત્ર આવક )[કોલમ : 1-2 (f) ] ..રૂ. </t>
  </si>
  <si>
    <t>વિભાગ:- B</t>
  </si>
  <si>
    <t xml:space="preserve">અન્ય આવક વિભાગ </t>
  </si>
  <si>
    <t>( કર્મચારીએ આપેલા આ સાથેના ડેક્લેરેશન મુજબ )</t>
  </si>
  <si>
    <t xml:space="preserve">વ્યાજ આવક :-  </t>
  </si>
  <si>
    <t xml:space="preserve">       ડ્રેસ ધોલાઈ ભથ્થું (100%) ..........................................................રૂ.</t>
  </si>
  <si>
    <r>
      <rPr>
        <b/>
        <sz val="13.5"/>
        <rFont val="Arial"/>
        <family val="2"/>
      </rPr>
      <t xml:space="preserve">    </t>
    </r>
    <r>
      <rPr>
        <b/>
        <sz val="12"/>
        <rFont val="Arial"/>
        <family val="2"/>
      </rPr>
      <t>(d) કલમ : 16(1) મુજબ સ્ટાન્ડર્ડ ડીડકશન ................................................રૂ.</t>
    </r>
  </si>
  <si>
    <t>(b)  બેન્ક વ્યાજ ( ફિક્સ ડીપોઝીટનું )................................................ રૂ.</t>
  </si>
  <si>
    <t xml:space="preserve">(c)  છ વર્ષિય પોસ્ટ ઓફીસ મન્થ્લી ઇન્કમ સ્કીમનું વ્યાજ ................. રૂ.  </t>
  </si>
  <si>
    <t xml:space="preserve">(d) પાંચ વર્ષિય પોસ્ટ ઓફીસ રીકરીંગ ડીપોઝીટ એકાઉન્ટનું વ્યાજ..।. રૂ.   </t>
  </si>
  <si>
    <t>(e)  કિસાન વિકાસપત્રનું વ્યાજ ........................................................... રૂ.</t>
  </si>
  <si>
    <t>(a)  બેન્ક/પોસ્ટ ઓફીસ વ્યાજ ( સેવિંગ્ઝ એકાઉન્ટ)..............................રૂ.</t>
  </si>
  <si>
    <t xml:space="preserve">(f)   N.S.C. (શ્રેણી-8)નું વ્યાજ............................................................ રૂ. </t>
  </si>
  <si>
    <r>
      <t>(g)  N.S.C. (શ્રેણી-9)નું વ્યાજ</t>
    </r>
    <r>
      <rPr>
        <b/>
        <sz val="14"/>
        <rFont val="Arial"/>
        <family val="2"/>
      </rPr>
      <t xml:space="preserve">..................................................... </t>
    </r>
    <r>
      <rPr>
        <b/>
        <sz val="13"/>
        <rFont val="Arial"/>
        <family val="2"/>
      </rPr>
      <t>રૂ.</t>
    </r>
  </si>
  <si>
    <t xml:space="preserve">(h)  N.S.S ( યોજના-1992) નું વ્યાજ.................................................. રૂ. </t>
  </si>
  <si>
    <t xml:space="preserve">N.S.C.શ્રેણી-8 નું વ્યાજ </t>
  </si>
  <si>
    <t>(i)  પોસ્ટઓફિસ ટાઈમ ડિપોઝીટનું વ્યાજ............................................ રૂ.</t>
  </si>
  <si>
    <t>(j)  સીનીયર સીટીઝન્સ સેવિંગ્સનું વ્યાજ.............................................. રૂ.</t>
  </si>
  <si>
    <t>(k) સરકારી જામીનગીરીનું વ્યાજ ...................................................... રૂ.</t>
  </si>
  <si>
    <t>(l)  .................................................................................... રૂ.</t>
  </si>
  <si>
    <t>(2)  સગીર બાળકો (અંધ, અપંગ, મંદબુધ્ધિ સિવાયના)ની ઉમેરવાપાત્ર આવક.... રૂ.</t>
  </si>
  <si>
    <t xml:space="preserve">નીચેનામાંથી ઉપાડેલ કે મળેલ રકમ :- </t>
  </si>
  <si>
    <t xml:space="preserve">(b) નવી પેન્શન યોજનામાંથી મળેલ રકમ............................................. રૂ. </t>
  </si>
  <si>
    <t xml:space="preserve">(a) જીવન સુરક્ષા પેન્શન ફંડમાંથી પેન્શન કે પોલીસી સરન્ડરની રકમ........ રૂ. </t>
  </si>
  <si>
    <t xml:space="preserve">(c) N.S.S (નેશનલ સેવિંગ્ઝ સ્કીમ) (યોજના-1987) માંથી .................... રૂ. </t>
  </si>
  <si>
    <t xml:space="preserve">(d) L.I.C. જીવનધારામાંથી................................................................ રૂ. </t>
  </si>
  <si>
    <t xml:space="preserve">(e) L.I.C. જીવનઅક્ષયમાંથી................................................................ રૂ. </t>
  </si>
  <si>
    <t xml:space="preserve">(f)  E.L.S.S. ( ઇક્વીટી લીન્કડ સેવિંગ્ઝ સ્કીમ ) માંથી ............................ રૂ. </t>
  </si>
  <si>
    <t xml:space="preserve">(g) પરીક્ષાનું મહેનતાણું .................................................................... રૂ. </t>
  </si>
  <si>
    <t xml:space="preserve">(h) કુલ ( a થી g) ........................................................................... રૂ. </t>
  </si>
  <si>
    <t xml:space="preserve"> મકાન-મિલકત સંબંધી આવક ............................................... રૂ. </t>
  </si>
  <si>
    <t>વિભાગ:- C</t>
  </si>
  <si>
    <t xml:space="preserve">સમગ્ર કુલ (પગાર + અન્ય ) આવક </t>
  </si>
  <si>
    <t xml:space="preserve">પગાર + અન્ય આવક [વિભાગ : A(3) + વિભાગ : B(5)] ........... રૂ. </t>
  </si>
  <si>
    <t xml:space="preserve">બાદ : કલમ : 24(2) મુજબ હાઉસ બિલ્ડીંગ લોનનું વ્યાજ ........... રૂ. </t>
  </si>
  <si>
    <t xml:space="preserve">(રૂ.30000/- ની મર્યાદામાં 100%) (તા:- 1-4-99 કે તે પછી લીધેલ લોન માટે, </t>
  </si>
  <si>
    <t xml:space="preserve">જે નાણાકીય વર્ષમાં લોન લીધી હોય તેના અંતથી પાંચ વર્ષના સમયગાળામાં મકાન </t>
  </si>
  <si>
    <t>ખરીદેલ કે બાંધકામ પુરૂ કરેલ હોય તો રૂ. 200000/- ની મર્યાદામાં 100% )</t>
  </si>
  <si>
    <t xml:space="preserve">સમગ્ર કુલ (ગ્રોસ) આવક ( કોલમ : 1 - 2 ) : ............................. રૂ. </t>
  </si>
  <si>
    <t>વિભાગ:- D</t>
  </si>
  <si>
    <t xml:space="preserve">સમગ્ર કુલ આવકમાંથી બાદ મળતર વિભાગ </t>
  </si>
  <si>
    <t xml:space="preserve">કલમ : 80-C મુજબ નીચેની વિગતે કરેલ માન્ય રોકાણો /બચતો :- </t>
  </si>
  <si>
    <r>
      <t>(a)  G.P.F./C.P.F.</t>
    </r>
    <r>
      <rPr>
        <b/>
        <sz val="13.5"/>
        <rFont val="Arial"/>
        <family val="2"/>
      </rPr>
      <t xml:space="preserve"> માં કપાત .......................... રૂ. </t>
    </r>
  </si>
  <si>
    <r>
      <t>(b) P.P.F</t>
    </r>
    <r>
      <rPr>
        <b/>
        <sz val="13.5"/>
        <rFont val="Arial"/>
        <family val="2"/>
      </rPr>
      <t xml:space="preserve"> (પબ્લીક પ્રોવિડન્ટ ફંડ)માં ભરેલ રકમ.. રૂ. </t>
    </r>
  </si>
  <si>
    <t>(c) જીવન વીમામાં ભરેલ પ્રીમિયમની રકમ ............ રૂ.</t>
  </si>
  <si>
    <r>
      <t>(d) P.L.I.</t>
    </r>
    <r>
      <rPr>
        <b/>
        <sz val="14"/>
        <rFont val="Arial"/>
        <family val="2"/>
      </rPr>
      <t xml:space="preserve"> ( પોસ્ટ વીમાનું પ્રીમિયમ )................ રૂ. </t>
    </r>
  </si>
  <si>
    <t>(e) જુથ વીમામાં ભરેલ પ્રીમિયમની રકમ .................. રૂ.</t>
  </si>
  <si>
    <r>
      <t>(f) U.L.I.P.</t>
    </r>
    <r>
      <rPr>
        <b/>
        <sz val="14"/>
        <rFont val="Arial"/>
        <family val="2"/>
      </rPr>
      <t>માં ભરેલ પ્રીમિયમની રકમ ............ રૂ.</t>
    </r>
  </si>
  <si>
    <t>(i)  N.S.C. ( શ્રેણી-8 ) નું વ્યાજ (પુન:રોકાણ તરીકે ) .. રૂ.</t>
  </si>
  <si>
    <r>
      <t>(g) N.S.C.</t>
    </r>
    <r>
      <rPr>
        <b/>
        <sz val="13"/>
        <rFont val="Arial"/>
        <family val="2"/>
      </rPr>
      <t xml:space="preserve"> ( શ્રેણી-8 ) </t>
    </r>
    <r>
      <rPr>
        <b/>
        <sz val="14"/>
        <rFont val="Arial"/>
        <family val="2"/>
      </rPr>
      <t>માં ભરેલ રકમ ............... રૂ.</t>
    </r>
  </si>
  <si>
    <t>(h) N.S.C. ( શ્રેણી-9 ) માં ભરેલ રકમ ..................... રૂ.</t>
  </si>
  <si>
    <t>(j)  N.S.C. ( શ્રેણી-9 ) નું વ્યાજ (પુન:રોકાણ તરીકે ) .. રૂ.</t>
  </si>
  <si>
    <r>
      <t xml:space="preserve">(k) </t>
    </r>
    <r>
      <rPr>
        <b/>
        <sz val="14"/>
        <rFont val="Arial"/>
        <family val="2"/>
      </rPr>
      <t xml:space="preserve">હાઉસ બિલ્ડીંગ લોનના હપ્તાની રકમ ........ રૂ. </t>
    </r>
  </si>
  <si>
    <r>
      <t>(l) N.S.S.</t>
    </r>
    <r>
      <rPr>
        <b/>
        <sz val="13.5"/>
        <rFont val="Arial"/>
        <family val="2"/>
      </rPr>
      <t xml:space="preserve"> ( યોજના-1992) માં ભરેલ રકમ ........ રૂ. </t>
    </r>
  </si>
  <si>
    <r>
      <t>(m) L.I.C.</t>
    </r>
    <r>
      <rPr>
        <b/>
        <sz val="14"/>
        <rFont val="Arial"/>
        <family val="2"/>
      </rPr>
      <t xml:space="preserve"> જીવનધારાનું પ્રીમિયમ.................... રૂ. </t>
    </r>
  </si>
  <si>
    <r>
      <t>(o) E.L.S.S.</t>
    </r>
    <r>
      <rPr>
        <b/>
        <sz val="14"/>
        <rFont val="Arial"/>
        <family val="2"/>
      </rPr>
      <t xml:space="preserve"> ના યુનિટમાં રોકાણ .................... રૂ. </t>
    </r>
  </si>
  <si>
    <r>
      <t xml:space="preserve">(p) </t>
    </r>
    <r>
      <rPr>
        <b/>
        <sz val="14"/>
        <rFont val="Arial"/>
        <family val="2"/>
      </rPr>
      <t xml:space="preserve">હોમલોન એકાઉન્ટ સ્કીમમાં રોકાણ............. રૂ. </t>
    </r>
  </si>
  <si>
    <t xml:space="preserve">      (બે બાળકોની મર્યાદામાં )........................ રૂ. </t>
  </si>
  <si>
    <t xml:space="preserve">      શેર/ડિબેન્ચરમાં રોકાણ ........................ રૂ. </t>
  </si>
  <si>
    <r>
      <t>(q)</t>
    </r>
    <r>
      <rPr>
        <b/>
        <sz val="13.5"/>
        <rFont val="Arial"/>
        <family val="2"/>
      </rPr>
      <t xml:space="preserve"> </t>
    </r>
    <r>
      <rPr>
        <b/>
        <sz val="12"/>
        <rFont val="Arial"/>
        <family val="2"/>
      </rPr>
      <t xml:space="preserve">શિક્ષણ ખર્ચ </t>
    </r>
    <r>
      <rPr>
        <b/>
        <sz val="10"/>
        <rFont val="Arial"/>
        <family val="2"/>
      </rPr>
      <t>(પૂર્ણ સમયના શિક્ષણ માટેની ફક્ત ટ્યુશન ફી)</t>
    </r>
  </si>
  <si>
    <t xml:space="preserve">   શીડ્યુલ બેન્કમાં મૂકેલી ટર્મ ડિપોઝીટ......... રૂ.  </t>
  </si>
  <si>
    <t xml:space="preserve">(r) ઇન્ફ્રાસ્ટ્રક્ચર, પાવર કે ટેલી કોમ્યુ.કંપનીના </t>
  </si>
  <si>
    <t xml:space="preserve">(s) જીવનસુરક્ષા પેન્શન ફંડમાં રોકાણ............... રૂ. </t>
  </si>
  <si>
    <t xml:space="preserve">(t)  નવી પેન્શન યોજના (NPS)માં રોકાણ...... રૂ. </t>
  </si>
  <si>
    <t xml:space="preserve">(u) 5 વર્ષથી ઓછી ન હોય તેવી મુદતની , </t>
  </si>
  <si>
    <t xml:space="preserve">(v) P.O.પાંચ વર્ષીય ટાઈમ ડિપોઝીટમાં કરેલ રોકાણ..રૂ. </t>
  </si>
  <si>
    <t xml:space="preserve">(w) સીની. સીટીઝન્સ સેવિંગ્ઝ સ્કીમમાં રોકાણ ........... રૂ. </t>
  </si>
  <si>
    <t xml:space="preserve">(x) સુકન્યા સમૃધ્ધિ એકાઉન્ટ સ્કીમમાં રોકાણ ........... રૂ. </t>
  </si>
  <si>
    <t xml:space="preserve">(y)     કુલ માન્ય રોકાણ (a થી x )............ રૂ. </t>
  </si>
  <si>
    <r>
      <t xml:space="preserve">(z) </t>
    </r>
    <r>
      <rPr>
        <b/>
        <sz val="16"/>
        <rFont val="Arial"/>
        <family val="2"/>
      </rPr>
      <t xml:space="preserve">કલમ : 80-C મુજબ બાદ મળવાપાત્ર રકમ............... રૂ. </t>
    </r>
  </si>
  <si>
    <r>
      <t xml:space="preserve">     </t>
    </r>
    <r>
      <rPr>
        <b/>
        <sz val="12"/>
        <rFont val="Arial"/>
        <family val="2"/>
      </rPr>
      <t>[રૂ. 150000 ની મર્યાદામાં કુલ માન્ય રોકાણના 100% ]</t>
    </r>
  </si>
  <si>
    <t xml:space="preserve">રોકાણ [ રૂ. 50000/- ની મર્યાદામાં 100% ]......................॰..................... રૂ. </t>
  </si>
  <si>
    <t xml:space="preserve">[પોતાના કુટુંબ માટે ભરેલ પ્રીમિયમ કુલ રૂ. 25000/- ની મર્યાદામાં 100 %]  [ જો પોતાના કુટુંબમાંથી કોઈ વીમા લાભાર્થી સીની.  સીટીઝન હોય તો વધારાના રૂ. 25000/- ]   [ જો વ્યક્તિ પોતાના માતા-પિતાનું પણપ્રીમિયમ ભરે તો બીજા રૂ. 25000/- ]  [ જો માતા કે પિતામાથીકોઈ વીમા લાભાર્થી સીની. સીટીઝન હોય તો બીજા વધારાના રૂ. 25000/-]     [આ કપાતમાં પ્રિવેંટીવ હેલ્થ ચેક અપ  માટે કરાયેલ રૂ.5000/- સુધીના ખર્ચનો પણ સમાવેશ થસે </t>
  </si>
  <si>
    <t xml:space="preserve">કલમ : 80 DD મુજબ દિવ્યાંગ આશ્રીતો માટેના તબીબી ખર્ચા  </t>
  </si>
  <si>
    <t xml:space="preserve">કલમ : 80-D મુજબ મેડીક્લેમમાં ભરેલ પ્રીમિયમ ....................... રૂ. </t>
  </si>
  <si>
    <t xml:space="preserve">કલમ : 80 CCD (1B) મુજબ નેશનલ પેન્શન સ્કીમ (NPS)  માં </t>
  </si>
  <si>
    <t xml:space="preserve">તાલીમ કે પુનર્વસવાટ ખર્ચ કે તેના ભરણપોષણ માટે મુકેલ ડીપોઝીટના </t>
  </si>
  <si>
    <t xml:space="preserve">સંદર્ભમાં કાંઈક પણ ખર્ચ કે રોકાણ કર્યું હોય અને 40% કે તેથી વધુ </t>
  </si>
  <si>
    <t xml:space="preserve">દિવ્યાંગપણું હોય તો રૂ. 75000/- અને 80% કે તેથી વધુ દિવ્યાંગપણું </t>
  </si>
  <si>
    <t xml:space="preserve">હોય તો રૂ. 125000/- ની સંપૂર્ણ કપાત બાદ મળવાપાત્ર છે.  ........ રૂ. </t>
  </si>
  <si>
    <t xml:space="preserve">કલમ : 80 DDB મુજબ કેન્સર જેવા ગંભીર રોગ અંગે કરેલ </t>
  </si>
  <si>
    <t xml:space="preserve">તબીબી ખર્ચ (આશ્રીત સહિત) ( રૂ. 40000/- ની મર્યાદામાં 100 %) </t>
  </si>
  <si>
    <t>[ કરદાતા (આશ્રીત સહિત) સીનીયર સીટીઝન હોય તો રૂ. 100000/-</t>
  </si>
  <si>
    <t xml:space="preserve">ની મર્યાદામાં 100%] ......................................................................... રૂ. </t>
  </si>
  <si>
    <t xml:space="preserve">કલમ : 80 E મુજબ પોતાના, સંતાનના કે લગ્નસાથીના ઉચ્ચશિક્ષણ </t>
  </si>
  <si>
    <t xml:space="preserve">માટે લીધેલ લોનનું વ્યાજ 100% ............................................. રૂ. </t>
  </si>
  <si>
    <r>
      <t>કલમ : 80 EE મુજબ સને : 2016-2017 માં મંજૂર કરાયેલ હાઉસીંગ લોનનું વ્યાજ, નિયત શરતોને આધીન</t>
    </r>
    <r>
      <rPr>
        <b/>
        <sz val="10"/>
        <rFont val="Arial"/>
        <family val="2"/>
      </rPr>
      <t xml:space="preserve"> [રૂ.50000/- ની મર્યાદામાં 100%]........ રૂ. </t>
    </r>
  </si>
  <si>
    <t>કલમ : 80 G મુજબ દાનમાં આપેલ બાદ મળવાપાત્ર રકમ............ રૂ.</t>
  </si>
  <si>
    <t>કલમ : 80 TTA મુજબ (સીની. સીટીઝન સીવાય) બેન્ક / P.O. સેવીંગ્ઝ</t>
  </si>
  <si>
    <t xml:space="preserve">એકાઉન્ટનું વ્યાજ [રૂ. 10000/- ની મર્યાદામાં 100% ] ...................... રૂ. </t>
  </si>
  <si>
    <r>
      <t xml:space="preserve">કલમ : 80 TTB મુજબ </t>
    </r>
    <r>
      <rPr>
        <b/>
        <sz val="11"/>
        <rFont val="Arial"/>
        <family val="2"/>
      </rPr>
      <t xml:space="preserve">(સીની. સીટીઝન માટે જ) </t>
    </r>
    <r>
      <rPr>
        <b/>
        <sz val="12.5"/>
        <rFont val="Arial"/>
        <family val="2"/>
      </rPr>
      <t xml:space="preserve">બેન્ક / P.O. સેવીં. એકા. </t>
    </r>
  </si>
  <si>
    <t xml:space="preserve">ફીક્સ ડીપોઝીટ, રીકરીંગ ડીપોઝીટનું વ્યાજ[રૂ. 50000ની મર્યાદામાં 100% ].......... રૂ. </t>
  </si>
  <si>
    <t xml:space="preserve">કલમ : 80 U મુજબ અંધ, દિવ્યાંગ, મંદબુધ્ધિની વ્યક્તિને મળતી </t>
  </si>
  <si>
    <t xml:space="preserve">ખાસ કપાત ( 40% કે તેથી વધુ દિવ્યાંગપણું હોય તો રૂ. 75000/- </t>
  </si>
  <si>
    <t xml:space="preserve">અને 80% કે તેથી વધુ દિવ્યાંગપણું હોય તો રૂ. 125000/- </t>
  </si>
  <si>
    <t xml:space="preserve">ની મર્યાદામાં 100%] ............................................................... રૂ. </t>
  </si>
  <si>
    <t xml:space="preserve">બાદ મળવાપાત્ર રકમનો સરવાળો ( કુલ વિભાગ : D)....................................... રૂ. </t>
  </si>
  <si>
    <t xml:space="preserve"> બાદ આવક [ વિભાગ : C (3) - વિભાગ : D (13) ] .......................................રૂ. </t>
  </si>
  <si>
    <t xml:space="preserve"> બાકી આવક  [દશ રૂપિયાના રાઉન્ડમાં ] .................................................... રૂ. </t>
  </si>
  <si>
    <t>વિભાગ :- E</t>
  </si>
  <si>
    <t xml:space="preserve">    કરપાત્ર આવક અને આવકવેરાની ગણતરી </t>
  </si>
  <si>
    <t>વિભાગ : D (15)  મુજબ બાકી આવક રૂ.</t>
  </si>
  <si>
    <t xml:space="preserve">      રહે છે. આ આવક સામાન્ય કરદાતા માટે</t>
  </si>
  <si>
    <t xml:space="preserve">રૂ. 250000/- સીનીયર સીટીઝન માટે રૂ. 300000/-, સુપર સીનીયર સીટીઝન માટે રૂ. 500000/- થી વધુ </t>
  </si>
  <si>
    <t>ન હોય / હોય, કરપાત્ર થતી નથી. / કરપાત્ર થાય છે.આથી નીચે મુજબ આવકવેરાની ગણતરી કરતા :-</t>
  </si>
  <si>
    <t>સામાન્ય કરદાતા માટે આવકવેરાની ગણતરી (સીનીયર / સુપર સીનીયર સીટીઝન સિવાય) :-</t>
  </si>
  <si>
    <t xml:space="preserve">(iii) રૂ. 500000/- થી વધારાની અને રૂ. 1000000/- સુધીની રકમના 20  % લેખે .................. રૂ. </t>
  </si>
  <si>
    <t xml:space="preserve">(iv) રૂ. 1000000/- થી વધારાની અને રૂ. 5000000/- સુધીની રકમના 30 % લેખે ................. રૂ. </t>
  </si>
  <si>
    <t>કુલ આવકવેરાની રકમ [ (i) થી (iv) નો સરવાળો ] ....................................... રૂ.</t>
  </si>
  <si>
    <t xml:space="preserve">બાદ : કલમ 87- Aમુજબ જો કરપાત્ર આવક રૂ. 500000/- સુધીની હોય તો </t>
  </si>
  <si>
    <t xml:space="preserve">કલમ 87- A મુજબ જો કરપાત્ર આવક રૂ. 500000/- સુધીની હોય તો </t>
  </si>
  <si>
    <t xml:space="preserve">( કુલ આવકવેરાની રકમના 100% અથવા રૂ. 12500/- બે માંથી જે આઓછું હોય તે).... રૂ. </t>
  </si>
  <si>
    <t xml:space="preserve">કુલ આવકવેરાની રકમ.. રૂ. </t>
  </si>
  <si>
    <t xml:space="preserve">ઉંમર 60 વર્ષ કે તેથી વધુ, પણ 80 વર્ષથી ઓછી હોય તેવા કરદાતા ):-  </t>
  </si>
  <si>
    <t xml:space="preserve">(i)   રૂ. 250000/- સુધી આવકવેરો ............................................................................... રૂ. </t>
  </si>
  <si>
    <t xml:space="preserve">(ii)  રૂ. 250000/- થી વધારાની અને રૂ. 500000/- સુધીની રકમના 5 % લેખે ....................... રૂ. </t>
  </si>
  <si>
    <t xml:space="preserve">(i)   રૂ. 300000/- સુધી આવકવેરો ............................................................................... રૂ. </t>
  </si>
  <si>
    <t xml:space="preserve">(ii)  રૂ. 300000/- થી વધારાની અને રૂ. 500000/- સુધીની રકમના 5 % લેખે ....................... રૂ. </t>
  </si>
  <si>
    <t xml:space="preserve">(i)  રૂ. 500000/- સુધી આવકવેરો ................................................................................. રૂ. </t>
  </si>
  <si>
    <t xml:space="preserve">(ii)  રૂ. 500000/- થી વધારાની અને રૂ. 1000000/- સુધીની રકમના 20 % લેખે .................... રૂ. </t>
  </si>
  <si>
    <t xml:space="preserve">(iii) રૂ. 1000000/- થી વધારાની અને રૂ. 5000000/- સુધીની રકમના 30  % લેખે ................. રૂ. </t>
  </si>
  <si>
    <t>કુલ આવકવેરાની રકમ [ (i) થી (iii) નો સરવાળો ] ....................................... રૂ.</t>
  </si>
  <si>
    <t>વિભાગ - F</t>
  </si>
  <si>
    <t xml:space="preserve">આવકવેરો + એજ્યુકેશન સેસ અને ભરેલ એડવાન્સ ટેક્સની વિગત </t>
  </si>
  <si>
    <r>
      <t xml:space="preserve">કુલ આવકવેરાની રકમ </t>
    </r>
    <r>
      <rPr>
        <b/>
        <sz val="10"/>
        <rFont val="Arial"/>
        <family val="2"/>
      </rPr>
      <t xml:space="preserve">[ વિભાગ : E ના કોલમ : 1 થી 3 પૈકી લાગુ પડતી ગણતરી મુજબની રકમ]........ </t>
    </r>
    <r>
      <rPr>
        <b/>
        <sz val="14"/>
        <rFont val="Arial"/>
        <family val="2"/>
      </rPr>
      <t xml:space="preserve">રૂ. </t>
    </r>
  </si>
  <si>
    <t xml:space="preserve">હેલ્થ + એજ્યુકેશન સેસ ................................................................................ રૂ. </t>
  </si>
  <si>
    <t xml:space="preserve">[જો વિભાગ : E મુજબની "કરપાત્ર આવક " સામાન્ય કરદાતા માટે રૂ. 250000/- ,સીનીયર </t>
  </si>
  <si>
    <t xml:space="preserve">સીટીઝન માટે રૂ. 300000/- , સુપર સીનીયર સીટીઝન માટે રૂ. 500000/- સુધીની હોય </t>
  </si>
  <si>
    <t>તો હેલ્થ + એજ્યુકેશન  સેસ  રૂ. NIL  ;  જો  કરપાત્ર  આવક  ઉક્ત  રકમની  વધુ  હોય  તો ,</t>
  </si>
  <si>
    <t>"કુલ આવકવેરાની રકમ " { વિભાગ : F (1) મુજબની રકમ } ના 4% લેખે ]</t>
  </si>
  <si>
    <t xml:space="preserve">કુલ ભરવાપાત્ર આવકવેરાની રકમ (કોલમ :  1+2) ........................................... રૂ. </t>
  </si>
  <si>
    <r>
      <t>કુલ ભરવાપાત્ર આવકવેરાની રકમ (એક રૂપિયાના રાઉન્ડમાં દર્શાવતા</t>
    </r>
    <r>
      <rPr>
        <b/>
        <sz val="12"/>
        <rFont val="Arial"/>
        <family val="2"/>
      </rPr>
      <t xml:space="preserve">)..................... રૂ. </t>
    </r>
  </si>
  <si>
    <t xml:space="preserve">કુલ આવકવેરાની રકમ ................................................................................ રૂ. </t>
  </si>
  <si>
    <t xml:space="preserve">ભરવાની થતી રકમ (જો કોલમ : 4-5) / પરત લેવાની થતી રકમ (જો કોલમ : 5-4) રૂ. </t>
  </si>
  <si>
    <t xml:space="preserve">કર્મચારીની બાંહેધરી </t>
  </si>
  <si>
    <t xml:space="preserve">આ પત્રકમાં ભરેલ તમામ વિગતો સાચી અને દોષરહિત છે, જેની આથી ખાત્રીઆપવામાં આવે છે. </t>
  </si>
  <si>
    <t xml:space="preserve">સ્થળ :- </t>
  </si>
  <si>
    <t xml:space="preserve">કર્મચારીની સહી :- </t>
  </si>
  <si>
    <t xml:space="preserve">કર્મચારીનું નામ :- </t>
  </si>
  <si>
    <t>હોદ્દો  :-</t>
  </si>
  <si>
    <t>તારીખ:-</t>
  </si>
  <si>
    <t xml:space="preserve">સંસ્થાના વડાનું પ્રમાણપત્ર </t>
  </si>
  <si>
    <t xml:space="preserve">આ પત્રકમાં દર્શાવેલ તમામ પગારદારી વિગતો સંસ્થાના હિસાબી દફ્તર પ્રમાણે બરાબર છે, </t>
  </si>
  <si>
    <t xml:space="preserve">જેની ખાત્રી કરેલ છે. </t>
  </si>
  <si>
    <t xml:space="preserve">સંસ્થાના વડાની સહી :- </t>
  </si>
  <si>
    <t>(d) TOTAL :(a) to (c) [ section :80C ,80 CCC, 80 CCD]</t>
  </si>
  <si>
    <t xml:space="preserve">ડેક્લેરેશન  ફોર્મ </t>
  </si>
  <si>
    <t>OLD FORMAT</t>
  </si>
  <si>
    <r>
      <t xml:space="preserve">વિકલ્પ - </t>
    </r>
    <r>
      <rPr>
        <b/>
        <sz val="20"/>
        <color indexed="9"/>
        <rFont val="Arial"/>
        <family val="2"/>
      </rPr>
      <t xml:space="preserve">1  </t>
    </r>
  </si>
  <si>
    <t xml:space="preserve">પ્રતિ શ્રી </t>
  </si>
  <si>
    <t xml:space="preserve">આચાર્યશ્રી </t>
  </si>
  <si>
    <t xml:space="preserve">સંસ્થાનું સરનામું </t>
  </si>
  <si>
    <t xml:space="preserve">આથી હું શ્રી </t>
  </si>
  <si>
    <t xml:space="preserve">પ્રતિજ્ઞાપૂર્વક જાહેર કરું છુ  </t>
  </si>
  <si>
    <t xml:space="preserve">કે ઇન્કમટેકસ વર્ષ :- </t>
  </si>
  <si>
    <t xml:space="preserve">માં તારીખ :- </t>
  </si>
  <si>
    <t xml:space="preserve">દરમિયાનની  મારી </t>
  </si>
  <si>
    <t xml:space="preserve">પગારદારી  આવક  સિવાયની  આવક અને પગારબીલે  કપાત  કરાવેલ  રકમ  સિવાયની મે બારોબાર કપાત કરાવેલ </t>
  </si>
  <si>
    <t xml:space="preserve">કે કરાવવા માંગુ છુ, તે રકમની વિગત  નીચે  મુજબ છે,  જે  મારી  જાણ  અને સમજ મુજબ સાચી  અને  દોષરહિત છે </t>
  </si>
  <si>
    <t>વધુમાં , કપાત અંગેના જરૂરી આધારો હું ચાલુ નાણાકીય વર્ષની આખર તારીખ સુધીમાં શાળા/ કાર્યાલયમાં રજૂ કરીશ</t>
  </si>
  <si>
    <t>અને તેમ કરવામાં જો હું નિષ્ફળ જાઉં તો તે અંગેની સંપૂર્ણ જવાબદારી મારી રહેશે જેની આથી હું ખાત્રી આપું છુ.</t>
  </si>
  <si>
    <t xml:space="preserve">આવક </t>
  </si>
  <si>
    <t xml:space="preserve">કપાત </t>
  </si>
  <si>
    <r>
      <rPr>
        <b/>
        <sz val="12"/>
        <rFont val="Arial"/>
        <family val="2"/>
      </rPr>
      <t>(1)</t>
    </r>
    <r>
      <rPr>
        <b/>
        <sz val="14"/>
        <rFont val="Arial"/>
        <family val="2"/>
      </rPr>
      <t xml:space="preserve"> </t>
    </r>
    <r>
      <rPr>
        <b/>
        <sz val="13.5"/>
        <rFont val="Arial"/>
        <family val="2"/>
      </rPr>
      <t>બેન્ક / P.O.વ્યાજ (બચત ખાતાનું).. રૂ.</t>
    </r>
  </si>
  <si>
    <t xml:space="preserve">(2) બેન્ક વ્યાજ (ફિક્સ ડિપોઝીટનું) ......... રૂ.               </t>
  </si>
  <si>
    <t xml:space="preserve">(3)  P.O. મંથલી ઇન્કમ સ્કીમનું વ્યાજ......... રૂ. </t>
  </si>
  <si>
    <t xml:space="preserve">(4)  P.O.રીકરીંગ ડિપોઝીટ એકા.નું વ્યાજ.... રૂ. </t>
  </si>
  <si>
    <r>
      <rPr>
        <b/>
        <sz val="12"/>
        <rFont val="Arial"/>
        <family val="2"/>
      </rPr>
      <t>(5)</t>
    </r>
    <r>
      <rPr>
        <b/>
        <sz val="14"/>
        <rFont val="Arial"/>
        <family val="2"/>
      </rPr>
      <t xml:space="preserve"> </t>
    </r>
    <r>
      <rPr>
        <b/>
        <sz val="13"/>
        <rFont val="Arial"/>
        <family val="2"/>
      </rPr>
      <t>કિશાન વિકાસનું વ્યાજ .................. રૂ.</t>
    </r>
  </si>
  <si>
    <t xml:space="preserve">(6) N.S.C.શ્રેણી- 8 નું વ્યાજ ................ રૂ. </t>
  </si>
  <si>
    <t xml:space="preserve">(7) N.S.S.શ્રેણી- 9 નું વ્યાજ ................ રૂ.  </t>
  </si>
  <si>
    <t>(8) N.S.S. (યોજના-1992) નું વ્યાજ .......... રૂ.</t>
  </si>
  <si>
    <t>(9) P.O.ટાઈમ ડીપોઝીટ એકા. નું વ્યાજ ..... રૂ.</t>
  </si>
  <si>
    <r>
      <rPr>
        <b/>
        <sz val="12"/>
        <rFont val="Arial"/>
        <family val="2"/>
      </rPr>
      <t>(10)</t>
    </r>
    <r>
      <rPr>
        <b/>
        <sz val="12.5"/>
        <rFont val="Arial"/>
        <family val="2"/>
      </rPr>
      <t xml:space="preserve"> </t>
    </r>
    <r>
      <rPr>
        <b/>
        <sz val="12"/>
        <rFont val="Arial"/>
        <family val="2"/>
      </rPr>
      <t xml:space="preserve">સીની.સીટીઝન્સ સેવિંગ્ઝ સ્કીમનું વ્યાજ. રૂ. </t>
    </r>
  </si>
  <si>
    <t xml:space="preserve">(11)  સરકારી જામીનગીરીનું વ્યાજ.............. રૂ. </t>
  </si>
  <si>
    <t xml:space="preserve">.(12) સગીર બાળકોની ઉમેરવાપાત્ર રકમ.... રૂ. </t>
  </si>
  <si>
    <r>
      <t xml:space="preserve">       </t>
    </r>
    <r>
      <rPr>
        <b/>
        <sz val="10"/>
        <rFont val="Arial"/>
        <family val="2"/>
      </rPr>
      <t>(બાળકના નામ સાથે વિગતવાર માહિતી આપવી)</t>
    </r>
  </si>
  <si>
    <t xml:space="preserve">.(13) જીવનસુરક્ષા પેન્શન ફંડમાંથી મળેલ પેન્શન </t>
  </si>
  <si>
    <t xml:space="preserve">       કે પોલીસી સરન્ડરની રકમ.............. રૂ. </t>
  </si>
  <si>
    <t>(14) નવી પેન્શન યોજનામાંથી મળેલ રકમ.. રૂ.</t>
  </si>
  <si>
    <t>(15) N.S.S. માંથી કરેલ ઉપાડ ................. રૂ.</t>
  </si>
  <si>
    <t xml:space="preserve">(16) L.I.C. જીવનધારામાંથી મળેલ રકમ ... રૂ. </t>
  </si>
  <si>
    <t xml:space="preserve">(17) L.I.C. જીવનઅક્ષયમાંથી મળેલ દાન... રૂ. </t>
  </si>
  <si>
    <t>(19) પરીક્ષાનું મહેનતાણું .......................... રૂ.</t>
  </si>
  <si>
    <t>(18) E.L.S.S.માંથી મળેલ રકમ................ રૂ॰</t>
  </si>
  <si>
    <t xml:space="preserve">(20) મકાન-મિલકત સંબંધી આવક ............ રૂ. </t>
  </si>
  <si>
    <t xml:space="preserve">(21) અન્ય આવક .................................... રૂ. </t>
  </si>
  <si>
    <t xml:space="preserve">કુલ        રૂ. </t>
  </si>
  <si>
    <t>કર્મચારીની સહી :</t>
  </si>
  <si>
    <t>હોદ્દો :</t>
  </si>
  <si>
    <t>સ્થળ :</t>
  </si>
  <si>
    <t>તારીખ :</t>
  </si>
  <si>
    <t>સ્વીકાર્યું,</t>
  </si>
  <si>
    <t>સંસ્થાના વડાની સહી :</t>
  </si>
  <si>
    <t>સિક્કો :</t>
  </si>
  <si>
    <t xml:space="preserve">તારીખ : </t>
  </si>
  <si>
    <t>(1) હાઉસ બિલ્ડીંગ લોનનું વ્યાજ............ રૂ.</t>
  </si>
  <si>
    <t xml:space="preserve">(2) P.P.F.  માં ભરેલ રકમ ................. રૂ. </t>
  </si>
  <si>
    <t>(3) જીવનવીમામાં ભરેલ પ્રિમીયમ ........ રૂ.</t>
  </si>
  <si>
    <t xml:space="preserve">(4) P.L.I.( પોસ્ટ વીમાનું પ્રિમીયમ......... રૂ. </t>
  </si>
  <si>
    <t xml:space="preserve">(5) U.L.I.P. માં ભરેલ પ્રિમીયમ ........... રૂ. </t>
  </si>
  <si>
    <t>(6) N.S.C શ્રેણી 8 માં ભરેલ રકમ.......... રૂ.</t>
  </si>
  <si>
    <t>(7) N.S.C શ્રેણી 9 માં ભરેલ રકમ.......... રૂ.</t>
  </si>
  <si>
    <t>(8) હાઉસ બિલ્ડીંગ લોનના હપ્તાની રકમ..રૂ.</t>
  </si>
  <si>
    <t xml:space="preserve">(9) N.S.S.માં ભરેલ રકમ.................... રૂ. </t>
  </si>
  <si>
    <r>
      <t>સને :-</t>
    </r>
    <r>
      <rPr>
        <b/>
        <sz val="8"/>
        <rFont val="Arial"/>
        <family val="2"/>
      </rPr>
      <t xml:space="preserve"> APR-19 થી MAR-21 સુધીમાં મંજૂર કરાયેલ હાઉસીંગ લોનનું વ્યાજ </t>
    </r>
  </si>
  <si>
    <t>80 U  દિવ્યાંગ, અંધ, મંદબુધ્ધી ખાસ કપાત 40% કે તેથી વધુ માટે 75000, 80% કે તેથી વધુ માટે 125000 લખો</t>
  </si>
  <si>
    <t xml:space="preserve">(10) L.I.C.જીવનધારાનું પ્રિમીયમ...........રૂ. </t>
  </si>
  <si>
    <t xml:space="preserve">(11) L.I.C. જીવનઅક્ષયનું પ્રિમીયમ........રૂ. </t>
  </si>
  <si>
    <t xml:space="preserve">(12) E.L.S.S. ના યુનિટમાં રોકાણ......... રૂ. </t>
  </si>
  <si>
    <t xml:space="preserve">(13) હોમલોન એકા. સ્કીમમાં રોકાણ....... રૂ. </t>
  </si>
  <si>
    <t xml:space="preserve">(15) ઇન્ફ્રાસ્ટ્રકચર,પાવર કે ટેલી કોમ્યુ. </t>
  </si>
  <si>
    <t xml:space="preserve">     કંપનીના શેર / ડીબેન્ચરમાં રોકાણ... રૂ. </t>
  </si>
  <si>
    <t xml:space="preserve">(14) શિક્ષણખર્ચ ( ટ્યુશન ફી )............... રૂ. </t>
  </si>
  <si>
    <t xml:space="preserve">(16) જીવનસુરક્ષા પેન્શન ફંડમાં રોકાણ... રૂ. </t>
  </si>
  <si>
    <t xml:space="preserve">(17) નવી પેન્શન યોજનામાં રોકાણ........ રૂ. </t>
  </si>
  <si>
    <r>
      <t xml:space="preserve">.(18) </t>
    </r>
    <r>
      <rPr>
        <b/>
        <sz val="12"/>
        <rFont val="Arial"/>
        <family val="2"/>
      </rPr>
      <t xml:space="preserve">પાંચ વર્ષથી ઓછી ન હોય તેવી મુદતની  </t>
    </r>
  </si>
  <si>
    <r>
      <t xml:space="preserve">      </t>
    </r>
    <r>
      <rPr>
        <b/>
        <sz val="12"/>
        <rFont val="Arial"/>
        <family val="2"/>
      </rPr>
      <t>શીડ્યુલ્ડ બેંકમાં મૂકેલી ટર્મ ડીપોઝીટ... રૂ.</t>
    </r>
  </si>
  <si>
    <r>
      <t xml:space="preserve">(19) </t>
    </r>
    <r>
      <rPr>
        <b/>
        <sz val="12"/>
        <rFont val="Arial"/>
        <family val="2"/>
      </rPr>
      <t>P.O.</t>
    </r>
    <r>
      <rPr>
        <b/>
        <sz val="11"/>
        <rFont val="Arial"/>
        <family val="2"/>
      </rPr>
      <t xml:space="preserve">પાંચ વર્ષિય ટાઈમ ડિપોઝીટમાં રોકાણ.. રૂ. </t>
    </r>
  </si>
  <si>
    <r>
      <t>(20)</t>
    </r>
    <r>
      <rPr>
        <b/>
        <sz val="11.5"/>
        <rFont val="Arial"/>
        <family val="2"/>
      </rPr>
      <t xml:space="preserve"> સીની. સીટીઝન્સ સેવિંગ્ઝ સ્કીમમાં રોકાણ.. રૂ. </t>
    </r>
  </si>
  <si>
    <r>
      <t xml:space="preserve">(21) </t>
    </r>
    <r>
      <rPr>
        <b/>
        <sz val="12"/>
        <rFont val="Arial"/>
        <family val="2"/>
      </rPr>
      <t xml:space="preserve">સુકન્યા સમૃધ્ધિ એકા.સ્કીમમાં રોકાણ... રૂ. </t>
    </r>
  </si>
  <si>
    <t xml:space="preserve">(22) મેડીકલેમમાં ભરેલ પ્રિમીયમ...........રૂ. </t>
  </si>
  <si>
    <t xml:space="preserve">(23) બેંક સેવિંગ્ઝ એકાઉન્ટ વ્યાજ ..........રૂ. </t>
  </si>
  <si>
    <t>(24) નેશનલ પેન્શન સ્કીમ 80CCD........રૂ.</t>
  </si>
  <si>
    <t xml:space="preserve">(25) અન્ય ........................................ રૂ. </t>
  </si>
  <si>
    <t>(જુના કે નવા કર માળખાની પસંદગી અંગેનું )</t>
  </si>
  <si>
    <t xml:space="preserve">વિકલ્પ ફોર્મ </t>
  </si>
  <si>
    <t xml:space="preserve">                      આથી  હું જાહેર કરું છુ કે નાણાકિય વર્ષ :-  </t>
  </si>
  <si>
    <t xml:space="preserve">દરમિયાન </t>
  </si>
  <si>
    <t xml:space="preserve">            ધંધા કે વ્યવસાયની કોઈ આવક નથી / ધંધા કે વ્યવસાયની આવક છે.</t>
  </si>
  <si>
    <t xml:space="preserve">         અને તે પ્રમાણે આવકવેરાની ગણતરી કરવા માટેનો મારો વિકલ્પ આપું છુ.  </t>
  </si>
  <si>
    <t>√</t>
  </si>
  <si>
    <t xml:space="preserve">     √</t>
  </si>
  <si>
    <t>X</t>
  </si>
  <si>
    <t>સ્થળ :-</t>
  </si>
  <si>
    <t xml:space="preserve">તારીખ :- </t>
  </si>
  <si>
    <t xml:space="preserve">હોદ્દો  :- </t>
  </si>
  <si>
    <t>સંસ્થા / કચેરી :-</t>
  </si>
  <si>
    <t xml:space="preserve">સ્વિકાર્યું </t>
  </si>
  <si>
    <t xml:space="preserve">સંસ્થા / કચેરીના વડાની સહી :- </t>
  </si>
  <si>
    <t>સિક્કો :-</t>
  </si>
  <si>
    <t xml:space="preserve"> પગાર આવકમાંથી બાદ મળતર :- </t>
  </si>
  <si>
    <t xml:space="preserve">            [ફ્ક્ત અંધ,દિવ્યાંગકર્મચારીને જ માસીક રૂ.3200/-(વાર્ષિક 38400/-)ની મર્યાદામાં 100% ] .........રૂ. </t>
  </si>
  <si>
    <t>NO</t>
  </si>
  <si>
    <t>પગાર</t>
  </si>
  <si>
    <r>
      <t>(n) L.I.C</t>
    </r>
    <r>
      <rPr>
        <b/>
        <sz val="13"/>
        <rFont val="Arial"/>
        <family val="2"/>
      </rPr>
      <t>.</t>
    </r>
    <r>
      <rPr>
        <b/>
        <sz val="14"/>
        <rFont val="Arial"/>
        <family val="2"/>
      </rPr>
      <t xml:space="preserve"> જીવનઅક્ષય નું પ્રીમિયમ........ રૂ. </t>
    </r>
  </si>
  <si>
    <t xml:space="preserve">( કુલ આવકવેરાની રકમના 100% અથવા રૂ. 12500/- બે માંથી જે ઓછું હોય તે).... રૂ. </t>
  </si>
  <si>
    <t>CHALAN</t>
  </si>
  <si>
    <t>કુલ (A)</t>
  </si>
  <si>
    <t>કુલ (B)</t>
  </si>
  <si>
    <t>કુલ (A)+(B)</t>
  </si>
  <si>
    <t>2023-24</t>
  </si>
  <si>
    <t xml:space="preserve">    (e) કલમ : 16(3) મુજબ ભરેલ વ્યવસાયવેરાની રકમ (મહતમ રૂ. 2500)     રૂ. </t>
  </si>
  <si>
    <t xml:space="preserve">(b) Tax on employment  </t>
  </si>
  <si>
    <r>
      <t xml:space="preserve">કલમ : 80 EEA મુજબ એપ્રિલ-19 થી માર્ચ-22 સુધીમાં મંજૂર કરાયેલ હાઉસીંગ લોનનું વ્યાજ, નિયત શરતોને આધીન </t>
    </r>
    <r>
      <rPr>
        <b/>
        <sz val="10"/>
        <rFont val="Arial"/>
        <family val="2"/>
      </rPr>
      <t>[ રૂ. 150000/- ની મર્યાદામાં 100%] રૂ.</t>
    </r>
  </si>
  <si>
    <t>2024-25</t>
  </si>
  <si>
    <t>01-04-2023</t>
  </si>
  <si>
    <t>31-03-2024</t>
  </si>
  <si>
    <r>
      <t xml:space="preserve">    (1) </t>
    </r>
    <r>
      <rPr>
        <b/>
        <sz val="14"/>
        <color indexed="63"/>
        <rFont val="Arial"/>
        <family val="2"/>
      </rPr>
      <t xml:space="preserve"> હું નાણાકીય વર્ષ </t>
    </r>
  </si>
  <si>
    <t xml:space="preserve">માટે જુના કર માળખાની પસંદગી કરું છુ </t>
  </si>
  <si>
    <r>
      <t xml:space="preserve">    (2) </t>
    </r>
    <r>
      <rPr>
        <b/>
        <sz val="15"/>
        <color indexed="63"/>
        <rFont val="Arial"/>
        <family val="2"/>
      </rPr>
      <t xml:space="preserve"> હું નાણાકીય વર્ષ </t>
    </r>
  </si>
  <si>
    <t xml:space="preserve">(m) કુલ ( a થી l ) .............................................................. રૂ. </t>
  </si>
  <si>
    <t xml:space="preserve"> કુલ અન્ય આવક [કોલમ:- (1)(m) + (2) + (3)(h ) + (4) ................................. રૂ. </t>
  </si>
  <si>
    <r>
      <t xml:space="preserve">ચાલુ વર્ષના [માહે </t>
    </r>
    <r>
      <rPr>
        <b/>
        <sz val="12"/>
        <rFont val="Arial"/>
        <family val="2"/>
      </rPr>
      <t xml:space="preserve">MARCH - 2024 સુધીના ] પગારબીલેથી કપાત કરેલ </t>
    </r>
  </si>
  <si>
    <t xml:space="preserve"> employee      . ..........BANK INTEREST. saving........</t>
  </si>
  <si>
    <t xml:space="preserve">                         ............BANK INTEREST.FD.......</t>
  </si>
  <si>
    <t xml:space="preserve">સીનીયર સીટીઝન માટે આવકવેરાની ગણતરી ( તા. 31-03-2024 ના રોજ જેમની </t>
  </si>
  <si>
    <r>
      <t xml:space="preserve">સુપર સીનીયર સીટીઝન માટે આવકવેરાની ગણતરી </t>
    </r>
    <r>
      <rPr>
        <b/>
        <u val="single"/>
        <sz val="10"/>
        <rFont val="Arial"/>
        <family val="2"/>
      </rPr>
      <t>( તા. 31-03-2024 ના રોજ ઉમર 80 વર્ષ કે તેથી વધુ હોય)</t>
    </r>
  </si>
  <si>
    <t>આ એક્સેલ શીટ માત્ર અમારી શાળાની વેબસાઇટ https://velnathprashalano71rajkot.yolasite.com પરથી ડાઉનલોડ કરીને જ ઉપયોગ કરવો. કોઈ અન્ય પાસેથી આવેલી એક્સેલ શીટ ઉપયોગ કરશો નહી</t>
  </si>
</sst>
</file>

<file path=xl/styles.xml><?xml version="1.0" encoding="utf-8"?>
<styleSheet xmlns="http://schemas.openxmlformats.org/spreadsheetml/2006/main">
  <numFmts count="6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0.000"/>
    <numFmt numFmtId="180" formatCode="00000"/>
    <numFmt numFmtId="181" formatCode="&quot;$&quot;#,##0.00"/>
    <numFmt numFmtId="182" formatCode="[$-409]dddd\,\ mmmm\ dd\,\ yyyy"/>
    <numFmt numFmtId="183" formatCode="m/d/yyyy;@"/>
    <numFmt numFmtId="184" formatCode="mm/dd/yy;@"/>
    <numFmt numFmtId="185" formatCode="_(* #,##0.0_);_(* \(#,##0.0\);_(* &quot;-&quot;??_);_(@_)"/>
    <numFmt numFmtId="186" formatCode="_(* #,##0.000_);_(* \(#,##0.000\);_(* &quot;-&quot;??_);_(@_)"/>
    <numFmt numFmtId="187" formatCode="_(* #,##0_);_(* \(#,##0\);_(* &quot;-&quot;??_);_(@_)"/>
    <numFmt numFmtId="188" formatCode="0.0%"/>
    <numFmt numFmtId="189" formatCode="0.0000"/>
    <numFmt numFmtId="190" formatCode="_(\!\(\)"/>
    <numFmt numFmtId="191" formatCode="_(\!\(\);_(* \(#,##0.0\);_(* &quot;-&quot;??_);_(@_)"/>
    <numFmt numFmtId="192" formatCode="\!\("/>
    <numFmt numFmtId="193" formatCode="_(\!\(\)\)"/>
    <numFmt numFmtId="194" formatCode="_(\ &quot;!(&quot;_);_(@_)"/>
    <numFmt numFmtId="195" formatCode="_(\ &quot;18&quot;_);_(@_)"/>
    <numFmt numFmtId="196" formatCode="_(\1\8\);_(* \(#,##0.0\);_(* &quot;-&quot;??_);_(@_)"/>
    <numFmt numFmtId="197" formatCode="\1\8\);[Red]\(#,##0\)"/>
    <numFmt numFmtId="198" formatCode="\1\(&quot;$&quot;#,##0.00"/>
    <numFmt numFmtId="199" formatCode="&quot;ROUNDED&quot;"/>
    <numFmt numFmtId="200" formatCode="[$-409]mmm\-yy;@"/>
    <numFmt numFmtId="201" formatCode="&quot;$&quot;#,##0.00;[Red]\-&quot;$&quot;#,##0.00"/>
    <numFmt numFmtId="202" formatCode="_-* #,##0.00\ &quot;€&quot;_-;\-* #,##0.00\ &quot;€&quot;_-;_-* &quot;-&quot;??\ &quot;€&quot;_-;_-@_-"/>
    <numFmt numFmtId="203" formatCode="_-* #,##0\ _F_-;\-* #,##0\ _F_-;_-* &quot;-&quot;\ _F_-;_-@_-"/>
    <numFmt numFmtId="204" formatCode="_-* #,##0.00\ _F_-;\-* #,##0.00\ _F_-;_-* &quot;-&quot;??\ _F_-;_-@_-"/>
    <numFmt numFmtId="205" formatCode="#,##0.00000000;[Red]\-#,##0.00000000"/>
    <numFmt numFmtId="206" formatCode="_ &quot;Fr.&quot;\ * #,##0_ ;_ &quot;Fr.&quot;\ * \-#,##0_ ;_ &quot;Fr.&quot;\ * &quot;-&quot;_ ;_ @_ "/>
    <numFmt numFmtId="207" formatCode="_ &quot;Fr.&quot;\ * #,##0.00_ ;_ &quot;Fr.&quot;\ * \-#,##0.00_ ;_ &quot;Fr.&quot;\ * &quot;-&quot;??_ ;_ @_ 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&quot;\&quot;#,##0.00;[Red]&quot;\&quot;\-#,##0.00"/>
    <numFmt numFmtId="211" formatCode="&quot;\&quot;#,##0;[Red]&quot;\&quot;\-#,##0"/>
    <numFmt numFmtId="212" formatCode="_([$$-409]* #,##0.00_);_([$$-409]* \(#,##0.00\);_([$$-409]* &quot;-&quot;??_);_(@_)"/>
    <numFmt numFmtId="213" formatCode="_(* #,##0.0000_);_(* \(#,##0.0000\);_(* &quot;-&quot;??_);_(@_)"/>
    <numFmt numFmtId="214" formatCode="[$-409]dddd\,\ mmmm\ d\,\ yyyy"/>
    <numFmt numFmtId="215" formatCode="[$-409]h:mm:ss\ AM/PM"/>
    <numFmt numFmtId="216" formatCode="0.00000"/>
    <numFmt numFmtId="217" formatCode="0.000000"/>
    <numFmt numFmtId="218" formatCode="[$-409]dd\ mmmm\,\ yyyy"/>
    <numFmt numFmtId="219" formatCode="[$-4009]dd\ mmmm\ yyyy"/>
  </numFmts>
  <fonts count="1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63"/>
      <name val="TERAFONT-PALASH"/>
      <family val="1"/>
    </font>
    <font>
      <sz val="13"/>
      <color indexed="63"/>
      <name val="Arial"/>
      <family val="2"/>
    </font>
    <font>
      <sz val="14"/>
      <color indexed="6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Book Antiqua"/>
      <family val="1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Book Antiqua"/>
      <family val="1"/>
    </font>
    <font>
      <sz val="10"/>
      <name val="Book Antiqua"/>
      <family val="1"/>
    </font>
    <font>
      <sz val="9"/>
      <name val="Arial"/>
      <family val="2"/>
    </font>
    <font>
      <sz val="12"/>
      <name val="Book Antiqua"/>
      <family val="1"/>
    </font>
    <font>
      <b/>
      <sz val="10"/>
      <name val="Book Antiqua"/>
      <family val="1"/>
    </font>
    <font>
      <b/>
      <sz val="8"/>
      <name val="Arial"/>
      <family val="2"/>
    </font>
    <font>
      <sz val="14"/>
      <name val="TERAFONT-AKASH"/>
      <family val="2"/>
    </font>
    <font>
      <sz val="10"/>
      <name val="TERAFONT-PALASH"/>
      <family val="1"/>
    </font>
    <font>
      <sz val="15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11"/>
      <name val="TERAFONT-TRILOCHAN"/>
      <family val="2"/>
    </font>
    <font>
      <b/>
      <sz val="12"/>
      <color indexed="12"/>
      <name val="Arial"/>
      <family val="2"/>
    </font>
    <font>
      <sz val="15"/>
      <name val="TERAFONT-AKASH"/>
      <family val="2"/>
    </font>
    <font>
      <sz val="13"/>
      <name val="TERAFONT-AKASH"/>
      <family val="2"/>
    </font>
    <font>
      <b/>
      <sz val="15"/>
      <color indexed="12"/>
      <name val="TERAFONT-AKASH"/>
      <family val="2"/>
    </font>
    <font>
      <b/>
      <sz val="14"/>
      <color indexed="12"/>
      <name val="TERAFONT-AKASH"/>
      <family val="2"/>
    </font>
    <font>
      <b/>
      <sz val="13.5"/>
      <color indexed="12"/>
      <name val="TERAFONT-TRILOCHAN"/>
      <family val="2"/>
    </font>
    <font>
      <b/>
      <sz val="13"/>
      <color indexed="12"/>
      <name val="TERAFONT-AKASH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sz val="12"/>
      <name val="TERAFONT-AKASH"/>
      <family val="2"/>
    </font>
    <font>
      <sz val="10"/>
      <color indexed="9"/>
      <name val="TERAFONT-PALASH"/>
      <family val="1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1"/>
      <name val="TERAFONT-AKASH"/>
      <family val="2"/>
    </font>
    <font>
      <b/>
      <sz val="12"/>
      <color indexed="20"/>
      <name val="TERAFONT-AKASH"/>
      <family val="2"/>
    </font>
    <font>
      <b/>
      <sz val="14"/>
      <color indexed="12"/>
      <name val="Arial"/>
      <family val="2"/>
    </font>
    <font>
      <b/>
      <sz val="14"/>
      <color indexed="12"/>
      <name val="Gujrati Saral-1"/>
      <family val="0"/>
    </font>
    <font>
      <b/>
      <sz val="13.5"/>
      <name val="TERAFONT-PALASH"/>
      <family val="1"/>
    </font>
    <font>
      <b/>
      <sz val="13"/>
      <name val="TERAFONT-TRILOCHAN"/>
      <family val="2"/>
    </font>
    <font>
      <b/>
      <sz val="13.5"/>
      <name val="Arial"/>
      <family val="2"/>
    </font>
    <font>
      <b/>
      <sz val="11"/>
      <name val="TERAFONT-PALASH"/>
      <family val="1"/>
    </font>
    <font>
      <b/>
      <sz val="12"/>
      <name val="Gujrati Saral-1"/>
      <family val="0"/>
    </font>
    <font>
      <b/>
      <u val="single"/>
      <sz val="16"/>
      <color indexed="63"/>
      <name val="Arial"/>
      <family val="2"/>
    </font>
    <font>
      <b/>
      <sz val="14"/>
      <name val="Gujrati Saral-1"/>
      <family val="0"/>
    </font>
    <font>
      <b/>
      <u val="single"/>
      <sz val="13"/>
      <name val="Arial"/>
      <family val="2"/>
    </font>
    <font>
      <b/>
      <sz val="16"/>
      <name val="Gujrati Saral-1"/>
      <family val="0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0"/>
      <name val="Gujrati Saral-1"/>
      <family val="0"/>
    </font>
    <font>
      <b/>
      <sz val="16"/>
      <name val="Arial"/>
      <family val="2"/>
    </font>
    <font>
      <sz val="7"/>
      <name val="Helv"/>
      <family val="0"/>
    </font>
    <font>
      <sz val="12"/>
      <name val="Tms Rmn"/>
      <family val="0"/>
    </font>
    <font>
      <b/>
      <sz val="10"/>
      <name val="MS Sans Serif"/>
      <family val="2"/>
    </font>
    <font>
      <sz val="12"/>
      <name val="¹UAAA¼"/>
      <family val="3"/>
    </font>
    <font>
      <b/>
      <sz val="12"/>
      <color indexed="9"/>
      <name val="Tms Rmn"/>
      <family val="0"/>
    </font>
    <font>
      <sz val="10"/>
      <name val="Courier"/>
      <family val="3"/>
    </font>
    <font>
      <sz val="7"/>
      <color indexed="10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20"/>
      <name val="Arial"/>
      <family val="2"/>
    </font>
    <font>
      <b/>
      <sz val="11"/>
      <color indexed="63"/>
      <name val="Arial"/>
      <family val="2"/>
    </font>
    <font>
      <b/>
      <u val="singleAccounting"/>
      <sz val="11"/>
      <name val="Arial"/>
      <family val="2"/>
    </font>
    <font>
      <b/>
      <sz val="13.5"/>
      <color indexed="12"/>
      <name val="Gujrati Saral-1"/>
      <family val="0"/>
    </font>
    <font>
      <b/>
      <sz val="10"/>
      <color indexed="12"/>
      <name val="TERAFONT-TRILOCHAN"/>
      <family val="2"/>
    </font>
    <font>
      <b/>
      <sz val="24"/>
      <name val="Arial"/>
      <family val="2"/>
    </font>
    <font>
      <b/>
      <sz val="10.5"/>
      <name val="Arial"/>
      <family val="2"/>
    </font>
    <font>
      <b/>
      <sz val="8"/>
      <color indexed="12"/>
      <name val="Arial"/>
      <family val="2"/>
    </font>
    <font>
      <b/>
      <sz val="22"/>
      <name val="Arial"/>
      <family val="2"/>
    </font>
    <font>
      <u val="single"/>
      <sz val="10"/>
      <name val="Book Antiqua"/>
      <family val="1"/>
    </font>
    <font>
      <b/>
      <sz val="13.5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sz val="8"/>
      <name val="Book Antiqua"/>
      <family val="1"/>
    </font>
    <font>
      <b/>
      <sz val="12"/>
      <color indexed="10"/>
      <name val="Arial"/>
      <family val="2"/>
    </font>
    <font>
      <b/>
      <sz val="9"/>
      <color indexed="12"/>
      <name val="Arial"/>
      <family val="2"/>
    </font>
    <font>
      <b/>
      <sz val="15"/>
      <name val="Arial"/>
      <family val="2"/>
    </font>
    <font>
      <b/>
      <u val="single"/>
      <sz val="18"/>
      <color indexed="63"/>
      <name val="Arial"/>
      <family val="2"/>
    </font>
    <font>
      <b/>
      <sz val="15"/>
      <color indexed="12"/>
      <name val="Arial"/>
      <family val="2"/>
    </font>
    <font>
      <b/>
      <sz val="18"/>
      <color indexed="10"/>
      <name val="Arial"/>
      <family val="2"/>
    </font>
    <font>
      <b/>
      <sz val="13"/>
      <color indexed="12"/>
      <name val="Arial"/>
      <family val="2"/>
    </font>
    <font>
      <b/>
      <u val="single"/>
      <sz val="15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20"/>
      <color indexed="9"/>
      <name val="Arial"/>
      <family val="2"/>
    </font>
    <font>
      <b/>
      <sz val="11.5"/>
      <name val="Arial"/>
      <family val="2"/>
    </font>
    <font>
      <b/>
      <sz val="36"/>
      <name val="Arial"/>
      <family val="2"/>
    </font>
    <font>
      <b/>
      <sz val="18"/>
      <color indexed="63"/>
      <name val="Arial"/>
      <family val="2"/>
    </font>
    <font>
      <b/>
      <sz val="14"/>
      <color indexed="63"/>
      <name val="Arial"/>
      <family val="2"/>
    </font>
    <font>
      <b/>
      <sz val="15"/>
      <color indexed="63"/>
      <name val="Arial"/>
      <family val="2"/>
    </font>
    <font>
      <b/>
      <sz val="22"/>
      <color indexed="63"/>
      <name val="Arial"/>
      <family val="2"/>
    </font>
    <font>
      <b/>
      <sz val="16"/>
      <name val="Calibri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10"/>
      <name val="Gujrati Saral-1"/>
      <family val="0"/>
    </font>
    <font>
      <b/>
      <sz val="13.5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Book Antiqua"/>
      <family val="1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20"/>
      <color theme="0"/>
      <name val="Arial"/>
      <family val="2"/>
    </font>
    <font>
      <b/>
      <sz val="24"/>
      <color theme="0"/>
      <name val="Arial"/>
      <family val="2"/>
    </font>
    <font>
      <b/>
      <sz val="13.5"/>
      <color theme="0"/>
      <name val="Arial"/>
      <family val="2"/>
    </font>
    <font>
      <b/>
      <sz val="12"/>
      <color rgb="FFFF0000"/>
      <name val="Gujrati Saral-1"/>
      <family val="0"/>
    </font>
    <font>
      <b/>
      <sz val="16"/>
      <color theme="0"/>
      <name val="Arial"/>
      <family val="2"/>
    </font>
    <font>
      <b/>
      <sz val="14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54"/>
      </bottom>
    </border>
    <border>
      <left style="medium"/>
      <right style="medium"/>
      <top style="thin">
        <color indexed="54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>
        <color indexed="54"/>
      </top>
      <bottom style="thin">
        <color indexed="54"/>
      </bottom>
    </border>
    <border>
      <left style="medium"/>
      <right style="thin">
        <color indexed="54"/>
      </right>
      <top style="medium"/>
      <bottom style="thin">
        <color indexed="54"/>
      </bottom>
    </border>
    <border>
      <left style="thin">
        <color indexed="54"/>
      </left>
      <right style="thin">
        <color indexed="54"/>
      </right>
      <top style="medium"/>
      <bottom style="thin">
        <color indexed="54"/>
      </bottom>
    </border>
    <border>
      <left style="thin">
        <color indexed="54"/>
      </left>
      <right style="medium"/>
      <top style="medium"/>
      <bottom style="thin">
        <color indexed="54"/>
      </bottom>
    </border>
    <border>
      <left style="medium"/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/>
      <bottom style="medium"/>
    </border>
    <border>
      <left style="thin">
        <color indexed="54"/>
      </left>
      <right style="medium"/>
      <top style="medium"/>
      <bottom style="medium"/>
    </border>
    <border>
      <left>
        <color indexed="63"/>
      </left>
      <right style="medium"/>
      <top style="thin">
        <color indexed="54"/>
      </top>
      <bottom style="thin">
        <color indexed="5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4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54"/>
      </right>
      <top style="medium"/>
      <bottom style="medium"/>
    </border>
    <border>
      <left>
        <color indexed="63"/>
      </left>
      <right style="medium"/>
      <top style="thin">
        <color indexed="54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54"/>
      </top>
      <bottom style="medium"/>
    </border>
    <border>
      <left style="medium"/>
      <right style="medium"/>
      <top style="thin">
        <color indexed="54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/>
      <top style="thin">
        <color indexed="54"/>
      </top>
      <bottom style="thin">
        <color indexed="54"/>
      </bottom>
    </border>
    <border>
      <left style="thin">
        <color indexed="54"/>
      </left>
      <right style="medium"/>
      <top style="thin">
        <color indexed="54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medium"/>
      <top style="thin">
        <color indexed="54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>
        <color indexed="54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medium"/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/>
      <top style="thin">
        <color indexed="54"/>
      </top>
      <bottom style="thin">
        <color indexed="54"/>
      </bottom>
    </border>
    <border>
      <left style="medium"/>
      <right>
        <color indexed="63"/>
      </right>
      <top style="thin">
        <color indexed="54"/>
      </top>
      <bottom style="medium"/>
    </border>
    <border>
      <left>
        <color indexed="63"/>
      </left>
      <right>
        <color indexed="63"/>
      </right>
      <top style="thin">
        <color indexed="54"/>
      </top>
      <bottom style="medium"/>
    </border>
    <border>
      <left>
        <color indexed="63"/>
      </left>
      <right style="thin"/>
      <top style="thin">
        <color indexed="54"/>
      </top>
      <bottom style="medium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2" fillId="2" borderId="0" applyNumberFormat="0" applyBorder="0" applyAlignment="0" applyProtection="0"/>
    <xf numFmtId="0" fontId="132" fillId="3" borderId="0" applyNumberFormat="0" applyBorder="0" applyAlignment="0" applyProtection="0"/>
    <xf numFmtId="0" fontId="132" fillId="4" borderId="0" applyNumberFormat="0" applyBorder="0" applyAlignment="0" applyProtection="0"/>
    <xf numFmtId="0" fontId="132" fillId="5" borderId="0" applyNumberFormat="0" applyBorder="0" applyAlignment="0" applyProtection="0"/>
    <xf numFmtId="0" fontId="132" fillId="6" borderId="0" applyNumberFormat="0" applyBorder="0" applyAlignment="0" applyProtection="0"/>
    <xf numFmtId="0" fontId="132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9" borderId="0" applyNumberFormat="0" applyBorder="0" applyAlignment="0" applyProtection="0"/>
    <xf numFmtId="0" fontId="132" fillId="10" borderId="0" applyNumberFormat="0" applyBorder="0" applyAlignment="0" applyProtection="0"/>
    <xf numFmtId="0" fontId="132" fillId="11" borderId="0" applyNumberFormat="0" applyBorder="0" applyAlignment="0" applyProtection="0"/>
    <xf numFmtId="0" fontId="132" fillId="12" borderId="0" applyNumberFormat="0" applyBorder="0" applyAlignment="0" applyProtection="0"/>
    <xf numFmtId="0" fontId="132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3" fontId="60" fillId="0" borderId="0">
      <alignment/>
      <protection/>
    </xf>
    <xf numFmtId="0" fontId="61" fillId="0" borderId="0" applyNumberFormat="0" applyFill="0" applyBorder="0" applyAlignment="0" applyProtection="0"/>
    <xf numFmtId="164" fontId="62" fillId="0" borderId="1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135" fillId="27" borderId="2" applyNumberFormat="0" applyAlignment="0" applyProtection="0"/>
    <xf numFmtId="0" fontId="136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8" fillId="29" borderId="0" applyNumberFormat="0" applyBorder="0" applyAlignment="0" applyProtection="0"/>
    <xf numFmtId="38" fontId="10" fillId="30" borderId="0" applyNumberFormat="0" applyBorder="0" applyAlignment="0" applyProtection="0"/>
    <xf numFmtId="0" fontId="64" fillId="31" borderId="0">
      <alignment/>
      <protection/>
    </xf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1" fillId="0" borderId="6" applyNumberFormat="0" applyFill="0" applyAlignment="0" applyProtection="0"/>
    <xf numFmtId="0" fontId="1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2" fillId="32" borderId="2" applyNumberFormat="0" applyAlignment="0" applyProtection="0"/>
    <xf numFmtId="10" fontId="10" fillId="33" borderId="7" applyNumberFormat="0" applyBorder="0" applyAlignment="0" applyProtection="0"/>
    <xf numFmtId="0" fontId="143" fillId="0" borderId="8" applyNumberFormat="0" applyFill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44" fillId="34" borderId="0" applyNumberFormat="0" applyBorder="0" applyAlignment="0" applyProtection="0"/>
    <xf numFmtId="0" fontId="65" fillId="0" borderId="0">
      <alignment/>
      <protection/>
    </xf>
    <xf numFmtId="205" fontId="0" fillId="0" borderId="0">
      <alignment/>
      <protection/>
    </xf>
    <xf numFmtId="0" fontId="132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Alignment="0" applyProtection="0"/>
    <xf numFmtId="0" fontId="145" fillId="27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66" fillId="0" borderId="0">
      <alignment/>
      <protection/>
    </xf>
    <xf numFmtId="0" fontId="146" fillId="0" borderId="0" applyNumberFormat="0" applyFill="0" applyBorder="0" applyAlignment="0" applyProtection="0"/>
    <xf numFmtId="0" fontId="147" fillId="0" borderId="11" applyNumberFormat="0" applyFill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8" fillId="0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0" fontId="70" fillId="0" borderId="0">
      <alignment/>
      <protection/>
    </xf>
  </cellStyleXfs>
  <cellXfs count="1031">
    <xf numFmtId="0" fontId="0" fillId="0" borderId="0" xfId="0" applyAlignment="1">
      <alignment/>
    </xf>
    <xf numFmtId="0" fontId="30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49" fontId="12" fillId="36" borderId="0" xfId="0" applyNumberFormat="1" applyFont="1" applyFill="1" applyBorder="1" applyAlignment="1" applyProtection="1">
      <alignment horizontal="left" vertical="center"/>
      <protection hidden="1"/>
    </xf>
    <xf numFmtId="0" fontId="11" fillId="36" borderId="0" xfId="0" applyFont="1" applyFill="1" applyBorder="1" applyAlignment="1" applyProtection="1">
      <alignment horizontal="left" vertical="center"/>
      <protection hidden="1"/>
    </xf>
    <xf numFmtId="0" fontId="8" fillId="36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6" fillId="36" borderId="12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49" fontId="37" fillId="0" borderId="0" xfId="0" applyNumberFormat="1" applyFont="1" applyFill="1" applyAlignment="1" applyProtection="1">
      <alignment vertical="center"/>
      <protection hidden="1"/>
    </xf>
    <xf numFmtId="2" fontId="37" fillId="0" borderId="0" xfId="0" applyNumberFormat="1" applyFont="1" applyFill="1" applyAlignment="1" applyProtection="1">
      <alignment horizontal="left" vertical="center"/>
      <protection hidden="1"/>
    </xf>
    <xf numFmtId="0" fontId="8" fillId="37" borderId="13" xfId="0" applyFont="1" applyFill="1" applyBorder="1" applyAlignment="1" applyProtection="1">
      <alignment vertical="center"/>
      <protection locked="0"/>
    </xf>
    <xf numFmtId="0" fontId="11" fillId="37" borderId="12" xfId="0" applyFont="1" applyFill="1" applyBorder="1" applyAlignment="1" applyProtection="1">
      <alignment horizontal="left" vertical="center"/>
      <protection locked="0"/>
    </xf>
    <xf numFmtId="0" fontId="12" fillId="37" borderId="12" xfId="0" applyFont="1" applyFill="1" applyBorder="1" applyAlignment="1" applyProtection="1">
      <alignment horizontal="left" vertical="center"/>
      <protection locked="0"/>
    </xf>
    <xf numFmtId="0" fontId="8" fillId="37" borderId="12" xfId="0" applyFont="1" applyFill="1" applyBorder="1" applyAlignment="1" applyProtection="1">
      <alignment horizontal="left" vertical="center"/>
      <protection locked="0"/>
    </xf>
    <xf numFmtId="2" fontId="12" fillId="37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71" fontId="11" fillId="0" borderId="0" xfId="47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171" fontId="5" fillId="0" borderId="0" xfId="47" applyFont="1" applyAlignment="1" applyProtection="1">
      <alignment vertical="center"/>
      <protection hidden="1"/>
    </xf>
    <xf numFmtId="171" fontId="5" fillId="0" borderId="0" xfId="47" applyFont="1" applyAlignment="1" applyProtection="1">
      <alignment vertical="center"/>
      <protection hidden="1"/>
    </xf>
    <xf numFmtId="171" fontId="5" fillId="0" borderId="0" xfId="47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171" fontId="0" fillId="0" borderId="14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171" fontId="8" fillId="0" borderId="0" xfId="0" applyNumberFormat="1" applyFont="1" applyAlignment="1" applyProtection="1">
      <alignment vertical="center"/>
      <protection hidden="1"/>
    </xf>
    <xf numFmtId="171" fontId="8" fillId="0" borderId="0" xfId="47" applyFont="1" applyBorder="1" applyAlignment="1" applyProtection="1">
      <alignment vertical="center"/>
      <protection hidden="1"/>
    </xf>
    <xf numFmtId="171" fontId="8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71" fontId="0" fillId="0" borderId="0" xfId="0" applyNumberFormat="1" applyFont="1" applyBorder="1" applyAlignment="1" applyProtection="1">
      <alignment horizontal="center" vertical="center"/>
      <protection hidden="1"/>
    </xf>
    <xf numFmtId="0" fontId="12" fillId="36" borderId="12" xfId="0" applyFont="1" applyFill="1" applyBorder="1" applyAlignment="1" applyProtection="1">
      <alignment vertical="center"/>
      <protection locked="0"/>
    </xf>
    <xf numFmtId="0" fontId="12" fillId="36" borderId="15" xfId="0" applyFont="1" applyFill="1" applyBorder="1" applyAlignment="1" applyProtection="1">
      <alignment vertical="center"/>
      <protection locked="0"/>
    </xf>
    <xf numFmtId="49" fontId="12" fillId="36" borderId="15" xfId="0" applyNumberFormat="1" applyFont="1" applyFill="1" applyBorder="1" applyAlignment="1" applyProtection="1">
      <alignment horizontal="left" vertical="center"/>
      <protection locked="0"/>
    </xf>
    <xf numFmtId="49" fontId="12" fillId="36" borderId="13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171" fontId="8" fillId="0" borderId="0" xfId="47" applyFont="1" applyBorder="1" applyAlignment="1" applyProtection="1">
      <alignment horizontal="right" vertical="center"/>
      <protection hidden="1"/>
    </xf>
    <xf numFmtId="171" fontId="26" fillId="0" borderId="0" xfId="47" applyNumberFormat="1" applyFont="1" applyBorder="1" applyAlignment="1" applyProtection="1">
      <alignment horizontal="center" vertical="center"/>
      <protection hidden="1"/>
    </xf>
    <xf numFmtId="171" fontId="26" fillId="0" borderId="0" xfId="47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8" fillId="37" borderId="12" xfId="0" applyFont="1" applyFill="1" applyBorder="1" applyAlignment="1" applyProtection="1">
      <alignment vertical="center"/>
      <protection locked="0"/>
    </xf>
    <xf numFmtId="49" fontId="12" fillId="37" borderId="12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Alignment="1" applyProtection="1">
      <alignment vertical="center"/>
      <protection hidden="1"/>
    </xf>
    <xf numFmtId="0" fontId="0" fillId="38" borderId="0" xfId="0" applyFont="1" applyFill="1" applyAlignment="1" applyProtection="1">
      <alignment vertical="center"/>
      <protection hidden="1"/>
    </xf>
    <xf numFmtId="0" fontId="7" fillId="38" borderId="0" xfId="0" applyFont="1" applyFill="1" applyAlignment="1" applyProtection="1">
      <alignment vertical="center"/>
      <protection hidden="1"/>
    </xf>
    <xf numFmtId="0" fontId="7" fillId="38" borderId="0" xfId="0" applyFont="1" applyFill="1" applyBorder="1" applyAlignment="1" applyProtection="1">
      <alignment vertical="center"/>
      <protection hidden="1"/>
    </xf>
    <xf numFmtId="0" fontId="0" fillId="38" borderId="0" xfId="0" applyFont="1" applyFill="1" applyAlignment="1" applyProtection="1">
      <alignment vertical="center"/>
      <protection hidden="1"/>
    </xf>
    <xf numFmtId="0" fontId="7" fillId="38" borderId="0" xfId="0" applyFont="1" applyFill="1" applyBorder="1" applyAlignment="1" applyProtection="1">
      <alignment vertical="center"/>
      <protection hidden="1"/>
    </xf>
    <xf numFmtId="171" fontId="37" fillId="38" borderId="0" xfId="47" applyFont="1" applyFill="1" applyBorder="1" applyAlignment="1" applyProtection="1">
      <alignment vertical="center"/>
      <protection hidden="1"/>
    </xf>
    <xf numFmtId="171" fontId="37" fillId="38" borderId="0" xfId="0" applyNumberFormat="1" applyFont="1" applyFill="1" applyBorder="1" applyAlignment="1" applyProtection="1">
      <alignment vertical="center"/>
      <protection hidden="1"/>
    </xf>
    <xf numFmtId="171" fontId="37" fillId="38" borderId="0" xfId="0" applyNumberFormat="1" applyFont="1" applyFill="1" applyAlignment="1" applyProtection="1">
      <alignment vertical="center"/>
      <protection hidden="1"/>
    </xf>
    <xf numFmtId="171" fontId="7" fillId="38" borderId="0" xfId="47" applyFont="1" applyFill="1" applyBorder="1" applyAlignment="1" applyProtection="1">
      <alignment vertical="center"/>
      <protection hidden="1"/>
    </xf>
    <xf numFmtId="171" fontId="7" fillId="38" borderId="0" xfId="0" applyNumberFormat="1" applyFont="1" applyFill="1" applyBorder="1" applyAlignment="1" applyProtection="1">
      <alignment vertical="center"/>
      <protection hidden="1"/>
    </xf>
    <xf numFmtId="171" fontId="7" fillId="38" borderId="0" xfId="0" applyNumberFormat="1" applyFont="1" applyFill="1" applyAlignment="1" applyProtection="1">
      <alignment vertical="center"/>
      <protection hidden="1"/>
    </xf>
    <xf numFmtId="171" fontId="11" fillId="38" borderId="0" xfId="47" applyFont="1" applyFill="1" applyBorder="1" applyAlignment="1" applyProtection="1">
      <alignment horizontal="center" vertical="center"/>
      <protection hidden="1"/>
    </xf>
    <xf numFmtId="171" fontId="37" fillId="38" borderId="0" xfId="47" applyFont="1" applyFill="1" applyBorder="1" applyAlignment="1" applyProtection="1">
      <alignment horizontal="center" vertical="center"/>
      <protection hidden="1"/>
    </xf>
    <xf numFmtId="0" fontId="35" fillId="39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33" fillId="39" borderId="0" xfId="0" applyFont="1" applyFill="1" applyBorder="1" applyAlignment="1" applyProtection="1">
      <alignment horizontal="center" vertical="center"/>
      <protection hidden="1"/>
    </xf>
    <xf numFmtId="49" fontId="37" fillId="0" borderId="16" xfId="0" applyNumberFormat="1" applyFont="1" applyBorder="1" applyAlignment="1" applyProtection="1">
      <alignment horizontal="center" vertical="center"/>
      <protection hidden="1"/>
    </xf>
    <xf numFmtId="49" fontId="37" fillId="0" borderId="17" xfId="0" applyNumberFormat="1" applyFont="1" applyBorder="1" applyAlignment="1" applyProtection="1">
      <alignment horizontal="center" vertical="center"/>
      <protection hidden="1"/>
    </xf>
    <xf numFmtId="171" fontId="11" fillId="0" borderId="18" xfId="47" applyFont="1" applyBorder="1" applyAlignment="1" applyProtection="1">
      <alignment horizontal="right" vertical="center"/>
      <protection hidden="1"/>
    </xf>
    <xf numFmtId="49" fontId="37" fillId="0" borderId="19" xfId="0" applyNumberFormat="1" applyFont="1" applyBorder="1" applyAlignment="1" applyProtection="1">
      <alignment horizontal="center" vertical="center"/>
      <protection hidden="1"/>
    </xf>
    <xf numFmtId="171" fontId="37" fillId="0" borderId="20" xfId="47" applyFont="1" applyBorder="1" applyAlignment="1" applyProtection="1">
      <alignment horizontal="right" vertical="center"/>
      <protection hidden="1"/>
    </xf>
    <xf numFmtId="171" fontId="37" fillId="0" borderId="21" xfId="47" applyFont="1" applyBorder="1" applyAlignment="1" applyProtection="1">
      <alignment horizontal="right" vertical="center"/>
      <protection hidden="1"/>
    </xf>
    <xf numFmtId="171" fontId="11" fillId="0" borderId="22" xfId="47" applyFont="1" applyBorder="1" applyAlignment="1" applyProtection="1">
      <alignment horizontal="center" vertical="center"/>
      <protection hidden="1"/>
    </xf>
    <xf numFmtId="171" fontId="37" fillId="0" borderId="23" xfId="47" applyFont="1" applyBorder="1" applyAlignment="1" applyProtection="1">
      <alignment horizontal="right" vertical="center"/>
      <protection hidden="1"/>
    </xf>
    <xf numFmtId="171" fontId="37" fillId="0" borderId="24" xfId="47" applyFont="1" applyBorder="1" applyAlignment="1" applyProtection="1">
      <alignment horizontal="right" vertical="center"/>
      <protection hidden="1"/>
    </xf>
    <xf numFmtId="171" fontId="37" fillId="0" borderId="25" xfId="47" applyFont="1" applyBorder="1" applyAlignment="1" applyProtection="1">
      <alignment horizontal="right" vertical="center"/>
      <protection hidden="1"/>
    </xf>
    <xf numFmtId="171" fontId="11" fillId="0" borderId="23" xfId="47" applyFont="1" applyBorder="1" applyAlignment="1" applyProtection="1">
      <alignment horizontal="right" vertical="center"/>
      <protection hidden="1"/>
    </xf>
    <xf numFmtId="171" fontId="11" fillId="0" borderId="26" xfId="47" applyFont="1" applyBorder="1" applyAlignment="1" applyProtection="1">
      <alignment horizontal="right" vertical="center"/>
      <protection hidden="1"/>
    </xf>
    <xf numFmtId="171" fontId="11" fillId="0" borderId="24" xfId="47" applyFont="1" applyBorder="1" applyAlignment="1" applyProtection="1">
      <alignment horizontal="right" vertical="center"/>
      <protection hidden="1"/>
    </xf>
    <xf numFmtId="171" fontId="37" fillId="0" borderId="27" xfId="47" applyFont="1" applyBorder="1" applyAlignment="1" applyProtection="1">
      <alignment horizontal="right" vertical="center"/>
      <protection hidden="1"/>
    </xf>
    <xf numFmtId="49" fontId="37" fillId="0" borderId="17" xfId="0" applyNumberFormat="1" applyFont="1" applyBorder="1" applyAlignment="1" applyProtection="1">
      <alignment vertical="center"/>
      <protection hidden="1"/>
    </xf>
    <xf numFmtId="49" fontId="37" fillId="0" borderId="0" xfId="0" applyNumberFormat="1" applyFont="1" applyBorder="1" applyAlignment="1" applyProtection="1">
      <alignment vertical="center"/>
      <protection hidden="1"/>
    </xf>
    <xf numFmtId="49" fontId="37" fillId="0" borderId="21" xfId="0" applyNumberFormat="1" applyFont="1" applyBorder="1" applyAlignment="1" applyProtection="1">
      <alignment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8" fillId="0" borderId="29" xfId="0" applyFont="1" applyBorder="1" applyAlignment="1" applyProtection="1">
      <alignment vertical="center"/>
      <protection hidden="1"/>
    </xf>
    <xf numFmtId="171" fontId="0" fillId="0" borderId="7" xfId="47" applyNumberFormat="1" applyFont="1" applyBorder="1" applyAlignment="1" applyProtection="1">
      <alignment horizontal="center" vertical="center"/>
      <protection hidden="1"/>
    </xf>
    <xf numFmtId="171" fontId="0" fillId="0" borderId="7" xfId="47" applyFont="1" applyBorder="1" applyAlignment="1" applyProtection="1">
      <alignment horizontal="center" vertical="center"/>
      <protection hidden="1"/>
    </xf>
    <xf numFmtId="171" fontId="8" fillId="0" borderId="7" xfId="47" applyFont="1" applyBorder="1" applyAlignment="1" applyProtection="1">
      <alignment horizontal="center" vertical="center"/>
      <protection hidden="1"/>
    </xf>
    <xf numFmtId="171" fontId="8" fillId="0" borderId="7" xfId="47" applyNumberFormat="1" applyFont="1" applyBorder="1" applyAlignment="1" applyProtection="1">
      <alignment horizontal="center" vertical="center"/>
      <protection hidden="1"/>
    </xf>
    <xf numFmtId="171" fontId="27" fillId="0" borderId="15" xfId="0" applyNumberFormat="1" applyFont="1" applyBorder="1" applyAlignment="1" applyProtection="1">
      <alignment horizontal="center" vertical="center"/>
      <protection hidden="1"/>
    </xf>
    <xf numFmtId="171" fontId="27" fillId="0" borderId="30" xfId="0" applyNumberFormat="1" applyFont="1" applyBorder="1" applyAlignment="1" applyProtection="1">
      <alignment horizontal="center" vertical="center"/>
      <protection hidden="1"/>
    </xf>
    <xf numFmtId="171" fontId="8" fillId="0" borderId="30" xfId="0" applyNumberFormat="1" applyFont="1" applyBorder="1" applyAlignment="1" applyProtection="1">
      <alignment horizontal="center" vertical="center"/>
      <protection hidden="1"/>
    </xf>
    <xf numFmtId="171" fontId="0" fillId="0" borderId="30" xfId="0" applyNumberFormat="1" applyFont="1" applyBorder="1" applyAlignment="1" applyProtection="1">
      <alignment horizontal="center" vertical="center"/>
      <protection hidden="1"/>
    </xf>
    <xf numFmtId="171" fontId="0" fillId="0" borderId="31" xfId="0" applyNumberFormat="1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171" fontId="15" fillId="0" borderId="30" xfId="0" applyNumberFormat="1" applyFont="1" applyBorder="1" applyAlignment="1" applyProtection="1">
      <alignment horizontal="center" vertical="center"/>
      <protection hidden="1"/>
    </xf>
    <xf numFmtId="171" fontId="8" fillId="0" borderId="30" xfId="0" applyNumberFormat="1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vertical="center"/>
      <protection hidden="1"/>
    </xf>
    <xf numFmtId="171" fontId="11" fillId="0" borderId="13" xfId="0" applyNumberFormat="1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171" fontId="0" fillId="0" borderId="15" xfId="0" applyNumberFormat="1" applyFont="1" applyBorder="1" applyAlignment="1" applyProtection="1">
      <alignment horizontal="center" vertical="center"/>
      <protection hidden="1"/>
    </xf>
    <xf numFmtId="171" fontId="6" fillId="0" borderId="0" xfId="0" applyNumberFormat="1" applyFont="1" applyAlignment="1" applyProtection="1">
      <alignment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171" fontId="11" fillId="0" borderId="35" xfId="47" applyFont="1" applyBorder="1" applyAlignment="1" applyProtection="1">
      <alignment horizontal="right" vertical="center"/>
      <protection hidden="1"/>
    </xf>
    <xf numFmtId="171" fontId="11" fillId="0" borderId="27" xfId="47" applyFont="1" applyBorder="1" applyAlignment="1" applyProtection="1">
      <alignment horizontal="right" vertical="center"/>
      <protection hidden="1"/>
    </xf>
    <xf numFmtId="171" fontId="11" fillId="0" borderId="36" xfId="47" applyFont="1" applyBorder="1" applyAlignment="1" applyProtection="1">
      <alignment horizontal="right" vertical="center"/>
      <protection hidden="1"/>
    </xf>
    <xf numFmtId="171" fontId="8" fillId="0" borderId="37" xfId="47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vertical="center" wrapText="1"/>
      <protection hidden="1"/>
    </xf>
    <xf numFmtId="0" fontId="0" fillId="0" borderId="38" xfId="0" applyFont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horizontal="left" vertical="center"/>
      <protection hidden="1"/>
    </xf>
    <xf numFmtId="171" fontId="11" fillId="0" borderId="21" xfId="47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0" fillId="0" borderId="0" xfId="77">
      <alignment/>
      <protection/>
    </xf>
    <xf numFmtId="0" fontId="0" fillId="0" borderId="0" xfId="77" applyFont="1">
      <alignment/>
      <protection/>
    </xf>
    <xf numFmtId="0" fontId="8" fillId="0" borderId="39" xfId="77" applyFont="1" applyBorder="1" applyAlignment="1" applyProtection="1">
      <alignment horizontal="center" vertical="center" wrapText="1"/>
      <protection hidden="1"/>
    </xf>
    <xf numFmtId="0" fontId="8" fillId="0" borderId="40" xfId="77" applyFont="1" applyBorder="1" applyAlignment="1" applyProtection="1">
      <alignment horizontal="center" vertical="center" wrapText="1"/>
      <protection hidden="1"/>
    </xf>
    <xf numFmtId="0" fontId="8" fillId="0" borderId="41" xfId="77" applyFont="1" applyBorder="1" applyAlignment="1" applyProtection="1">
      <alignment vertical="center"/>
      <protection hidden="1"/>
    </xf>
    <xf numFmtId="0" fontId="8" fillId="0" borderId="20" xfId="77" applyFont="1" applyBorder="1" applyAlignment="1" applyProtection="1">
      <alignment vertical="center"/>
      <protection hidden="1"/>
    </xf>
    <xf numFmtId="0" fontId="0" fillId="0" borderId="0" xfId="77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vertical="center"/>
      <protection locked="0"/>
    </xf>
    <xf numFmtId="0" fontId="8" fillId="0" borderId="42" xfId="77" applyFont="1" applyBorder="1" applyAlignment="1" applyProtection="1">
      <alignment horizontal="center" vertical="center" wrapText="1"/>
      <protection hidden="1"/>
    </xf>
    <xf numFmtId="1" fontId="8" fillId="0" borderId="12" xfId="77" applyNumberFormat="1" applyFont="1" applyBorder="1" applyAlignment="1" applyProtection="1">
      <alignment vertical="center"/>
      <protection/>
    </xf>
    <xf numFmtId="1" fontId="12" fillId="0" borderId="12" xfId="77" applyNumberFormat="1" applyFont="1" applyBorder="1" applyAlignment="1" applyProtection="1">
      <alignment vertical="center"/>
      <protection/>
    </xf>
    <xf numFmtId="1" fontId="8" fillId="0" borderId="43" xfId="77" applyNumberFormat="1" applyFont="1" applyBorder="1" applyAlignment="1" applyProtection="1">
      <alignment vertical="center"/>
      <protection/>
    </xf>
    <xf numFmtId="1" fontId="12" fillId="0" borderId="43" xfId="77" applyNumberFormat="1" applyFont="1" applyBorder="1" applyAlignment="1" applyProtection="1">
      <alignment vertical="center"/>
      <protection/>
    </xf>
    <xf numFmtId="212" fontId="42" fillId="0" borderId="0" xfId="47" applyNumberFormat="1" applyFont="1" applyAlignment="1" applyProtection="1">
      <alignment vertical="center"/>
      <protection hidden="1"/>
    </xf>
    <xf numFmtId="2" fontId="42" fillId="0" borderId="0" xfId="0" applyNumberFormat="1" applyFont="1" applyAlignment="1" applyProtection="1">
      <alignment vertical="center"/>
      <protection hidden="1"/>
    </xf>
    <xf numFmtId="2" fontId="11" fillId="0" borderId="44" xfId="47" applyNumberFormat="1" applyFont="1" applyBorder="1" applyAlignment="1" applyProtection="1">
      <alignment vertical="center"/>
      <protection hidden="1"/>
    </xf>
    <xf numFmtId="2" fontId="11" fillId="0" borderId="7" xfId="47" applyNumberFormat="1" applyFont="1" applyBorder="1" applyAlignment="1" applyProtection="1">
      <alignment horizontal="right" vertical="center"/>
      <protection hidden="1"/>
    </xf>
    <xf numFmtId="2" fontId="11" fillId="0" borderId="44" xfId="47" applyNumberFormat="1" applyFont="1" applyBorder="1" applyAlignment="1" applyProtection="1">
      <alignment horizontal="center" vertical="center"/>
      <protection hidden="1"/>
    </xf>
    <xf numFmtId="2" fontId="11" fillId="0" borderId="12" xfId="47" applyNumberFormat="1" applyFont="1" applyBorder="1" applyAlignment="1" applyProtection="1">
      <alignment horizontal="right" vertical="center"/>
      <protection hidden="1"/>
    </xf>
    <xf numFmtId="2" fontId="11" fillId="0" borderId="0" xfId="47" applyNumberFormat="1" applyFont="1" applyBorder="1" applyAlignment="1" applyProtection="1">
      <alignment vertical="center"/>
      <protection hidden="1"/>
    </xf>
    <xf numFmtId="2" fontId="11" fillId="0" borderId="24" xfId="47" applyNumberFormat="1" applyFont="1" applyBorder="1" applyAlignment="1" applyProtection="1">
      <alignment horizontal="right" vertical="center"/>
      <protection hidden="1"/>
    </xf>
    <xf numFmtId="2" fontId="11" fillId="0" borderId="26" xfId="47" applyNumberFormat="1" applyFont="1" applyBorder="1" applyAlignment="1" applyProtection="1">
      <alignment horizontal="right" vertical="center"/>
      <protection hidden="1"/>
    </xf>
    <xf numFmtId="2" fontId="11" fillId="0" borderId="26" xfId="47" applyNumberFormat="1" applyFont="1" applyBorder="1" applyAlignment="1" applyProtection="1">
      <alignment vertical="center"/>
      <protection hidden="1"/>
    </xf>
    <xf numFmtId="2" fontId="11" fillId="0" borderId="37" xfId="47" applyNumberFormat="1" applyFont="1" applyBorder="1" applyAlignment="1" applyProtection="1">
      <alignment horizontal="right" vertical="center"/>
      <protection hidden="1"/>
    </xf>
    <xf numFmtId="2" fontId="8" fillId="0" borderId="31" xfId="0" applyNumberFormat="1" applyFont="1" applyBorder="1" applyAlignment="1" applyProtection="1">
      <alignment horizontal="right" vertical="center"/>
      <protection hidden="1"/>
    </xf>
    <xf numFmtId="2" fontId="8" fillId="0" borderId="30" xfId="0" applyNumberFormat="1" applyFont="1" applyBorder="1" applyAlignment="1" applyProtection="1">
      <alignment horizontal="right" vertical="center"/>
      <protection hidden="1"/>
    </xf>
    <xf numFmtId="2" fontId="8" fillId="0" borderId="31" xfId="47" applyNumberFormat="1" applyFont="1" applyBorder="1" applyAlignment="1" applyProtection="1">
      <alignment horizontal="right" vertical="center"/>
      <protection hidden="1"/>
    </xf>
    <xf numFmtId="2" fontId="8" fillId="0" borderId="32" xfId="0" applyNumberFormat="1" applyFont="1" applyBorder="1" applyAlignment="1" applyProtection="1">
      <alignment horizontal="right" vertical="center"/>
      <protection hidden="1"/>
    </xf>
    <xf numFmtId="2" fontId="0" fillId="0" borderId="30" xfId="0" applyNumberFormat="1" applyFont="1" applyBorder="1" applyAlignment="1" applyProtection="1">
      <alignment horizontal="center" vertical="center"/>
      <protection hidden="1"/>
    </xf>
    <xf numFmtId="14" fontId="12" fillId="37" borderId="45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47" applyFont="1" applyFill="1" applyBorder="1" applyAlignment="1" applyProtection="1">
      <alignment horizontal="left" vertical="center"/>
      <protection hidden="1"/>
    </xf>
    <xf numFmtId="171" fontId="12" fillId="0" borderId="0" xfId="47" applyFont="1" applyFill="1" applyBorder="1" applyAlignment="1" applyProtection="1">
      <alignment horizontal="center" vertical="center"/>
      <protection hidden="1"/>
    </xf>
    <xf numFmtId="171" fontId="8" fillId="0" borderId="0" xfId="47" applyFont="1" applyBorder="1" applyAlignment="1" applyProtection="1">
      <alignment horizontal="center" vertical="center"/>
      <protection hidden="1"/>
    </xf>
    <xf numFmtId="2" fontId="36" fillId="40" borderId="45" xfId="0" applyNumberFormat="1" applyFont="1" applyFill="1" applyBorder="1" applyAlignment="1" applyProtection="1">
      <alignment horizontal="right" vertical="center"/>
      <protection hidden="1"/>
    </xf>
    <xf numFmtId="2" fontId="8" fillId="40" borderId="45" xfId="0" applyNumberFormat="1" applyFont="1" applyFill="1" applyBorder="1" applyAlignment="1" applyProtection="1">
      <alignment horizontal="right" vertical="center"/>
      <protection locked="0"/>
    </xf>
    <xf numFmtId="2" fontId="8" fillId="41" borderId="12" xfId="0" applyNumberFormat="1" applyFont="1" applyFill="1" applyBorder="1" applyAlignment="1" applyProtection="1">
      <alignment horizontal="right" vertical="center"/>
      <protection locked="0"/>
    </xf>
    <xf numFmtId="1" fontId="8" fillId="37" borderId="12" xfId="47" applyNumberFormat="1" applyFont="1" applyFill="1" applyBorder="1" applyAlignment="1" applyProtection="1">
      <alignment horizontal="center" vertical="center"/>
      <protection locked="0"/>
    </xf>
    <xf numFmtId="14" fontId="27" fillId="37" borderId="12" xfId="47" applyNumberFormat="1" applyFont="1" applyFill="1" applyBorder="1" applyAlignment="1" applyProtection="1">
      <alignment horizontal="center" vertical="center"/>
      <protection locked="0"/>
    </xf>
    <xf numFmtId="14" fontId="27" fillId="37" borderId="12" xfId="47" applyNumberFormat="1" applyFont="1" applyFill="1" applyBorder="1" applyAlignment="1" applyProtection="1">
      <alignment vertical="center"/>
      <protection locked="0"/>
    </xf>
    <xf numFmtId="2" fontId="11" fillId="37" borderId="12" xfId="47" applyNumberFormat="1" applyFont="1" applyFill="1" applyBorder="1" applyAlignment="1" applyProtection="1">
      <alignment horizontal="right" vertical="center"/>
      <protection locked="0"/>
    </xf>
    <xf numFmtId="1" fontId="11" fillId="37" borderId="12" xfId="47" applyNumberFormat="1" applyFont="1" applyFill="1" applyBorder="1" applyAlignment="1" applyProtection="1">
      <alignment horizontal="center" vertical="center"/>
      <protection locked="0"/>
    </xf>
    <xf numFmtId="14" fontId="11" fillId="37" borderId="12" xfId="47" applyNumberFormat="1" applyFont="1" applyFill="1" applyBorder="1" applyAlignment="1" applyProtection="1">
      <alignment horizontal="right" vertical="center"/>
      <protection locked="0"/>
    </xf>
    <xf numFmtId="49" fontId="11" fillId="37" borderId="12" xfId="47" applyNumberFormat="1" applyFont="1" applyFill="1" applyBorder="1" applyAlignment="1" applyProtection="1">
      <alignment horizontal="right" vertical="center"/>
      <protection locked="0"/>
    </xf>
    <xf numFmtId="2" fontId="12" fillId="13" borderId="12" xfId="47" applyNumberFormat="1" applyFont="1" applyFill="1" applyBorder="1" applyAlignment="1" applyProtection="1">
      <alignment horizontal="left" vertical="center"/>
      <protection locked="0"/>
    </xf>
    <xf numFmtId="2" fontId="12" fillId="13" borderId="45" xfId="0" applyNumberFormat="1" applyFont="1" applyFill="1" applyBorder="1" applyAlignment="1" applyProtection="1">
      <alignment horizontal="left" vertical="center"/>
      <protection locked="0"/>
    </xf>
    <xf numFmtId="2" fontId="12" fillId="41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0" xfId="77" applyBorder="1">
      <alignment/>
      <protection/>
    </xf>
    <xf numFmtId="0" fontId="51" fillId="0" borderId="0" xfId="77" applyFont="1" applyBorder="1">
      <alignment/>
      <protection/>
    </xf>
    <xf numFmtId="0" fontId="51" fillId="0" borderId="0" xfId="77" applyFont="1">
      <alignment/>
      <protection/>
    </xf>
    <xf numFmtId="0" fontId="53" fillId="0" borderId="0" xfId="77" applyFont="1">
      <alignment/>
      <protection/>
    </xf>
    <xf numFmtId="171" fontId="27" fillId="0" borderId="0" xfId="47" applyFont="1" applyFill="1" applyBorder="1" applyAlignment="1" applyProtection="1">
      <alignment horizontal="center" vertical="center"/>
      <protection hidden="1"/>
    </xf>
    <xf numFmtId="0" fontId="12" fillId="0" borderId="21" xfId="77" applyFont="1" applyBorder="1" applyAlignment="1">
      <alignment horizontal="center"/>
      <protection/>
    </xf>
    <xf numFmtId="0" fontId="53" fillId="0" borderId="29" xfId="77" applyFont="1" applyBorder="1">
      <alignment/>
      <protection/>
    </xf>
    <xf numFmtId="0" fontId="58" fillId="0" borderId="29" xfId="77" applyFont="1" applyBorder="1">
      <alignment/>
      <protection/>
    </xf>
    <xf numFmtId="0" fontId="58" fillId="0" borderId="46" xfId="77" applyFont="1" applyBorder="1">
      <alignment/>
      <protection/>
    </xf>
    <xf numFmtId="2" fontId="12" fillId="0" borderId="37" xfId="77" applyNumberFormat="1" applyFont="1" applyBorder="1" applyAlignment="1">
      <alignment horizontal="right"/>
      <protection/>
    </xf>
    <xf numFmtId="2" fontId="12" fillId="0" borderId="36" xfId="77" applyNumberFormat="1" applyFont="1" applyBorder="1" applyAlignment="1">
      <alignment horizontal="right"/>
      <protection/>
    </xf>
    <xf numFmtId="2" fontId="12" fillId="0" borderId="47" xfId="77" applyNumberFormat="1" applyFont="1" applyBorder="1" applyAlignment="1">
      <alignment horizontal="right"/>
      <protection/>
    </xf>
    <xf numFmtId="0" fontId="8" fillId="0" borderId="19" xfId="77" applyFont="1" applyBorder="1">
      <alignment/>
      <protection/>
    </xf>
    <xf numFmtId="0" fontId="38" fillId="0" borderId="0" xfId="0" applyFont="1" applyBorder="1" applyAlignment="1" applyProtection="1">
      <alignment horizontal="left" vertical="center"/>
      <protection hidden="1"/>
    </xf>
    <xf numFmtId="49" fontId="12" fillId="0" borderId="17" xfId="0" applyNumberFormat="1" applyFont="1" applyBorder="1" applyAlignment="1" applyProtection="1">
      <alignment horizontal="center" vertical="center"/>
      <protection hidden="1"/>
    </xf>
    <xf numFmtId="2" fontId="11" fillId="0" borderId="0" xfId="47" applyNumberFormat="1" applyFont="1" applyBorder="1" applyAlignment="1" applyProtection="1">
      <alignment horizontal="right" vertical="center"/>
      <protection hidden="1"/>
    </xf>
    <xf numFmtId="2" fontId="11" fillId="0" borderId="48" xfId="47" applyNumberFormat="1" applyFont="1" applyBorder="1" applyAlignment="1" applyProtection="1">
      <alignment horizontal="right" vertical="center"/>
      <protection hidden="1"/>
    </xf>
    <xf numFmtId="171" fontId="37" fillId="0" borderId="47" xfId="47" applyFont="1" applyBorder="1" applyAlignment="1" applyProtection="1">
      <alignment horizontal="right" vertical="center"/>
      <protection hidden="1"/>
    </xf>
    <xf numFmtId="171" fontId="37" fillId="0" borderId="49" xfId="47" applyFont="1" applyBorder="1" applyAlignment="1" applyProtection="1">
      <alignment horizontal="right" vertical="center"/>
      <protection hidden="1"/>
    </xf>
    <xf numFmtId="2" fontId="11" fillId="42" borderId="21" xfId="47" applyNumberFormat="1" applyFont="1" applyFill="1" applyBorder="1" applyAlignment="1" applyProtection="1">
      <alignment horizontal="right" vertical="center"/>
      <protection hidden="1"/>
    </xf>
    <xf numFmtId="2" fontId="72" fillId="0" borderId="21" xfId="0" applyNumberFormat="1" applyFont="1" applyBorder="1" applyAlignment="1" applyProtection="1">
      <alignment vertical="center"/>
      <protection hidden="1"/>
    </xf>
    <xf numFmtId="2" fontId="8" fillId="0" borderId="50" xfId="0" applyNumberFormat="1" applyFont="1" applyBorder="1" applyAlignment="1" applyProtection="1">
      <alignment vertical="center"/>
      <protection hidden="1"/>
    </xf>
    <xf numFmtId="2" fontId="8" fillId="0" borderId="32" xfId="0" applyNumberFormat="1" applyFont="1" applyBorder="1" applyAlignment="1" applyProtection="1">
      <alignment vertical="center"/>
      <protection hidden="1"/>
    </xf>
    <xf numFmtId="2" fontId="8" fillId="0" borderId="31" xfId="0" applyNumberFormat="1" applyFont="1" applyBorder="1" applyAlignment="1" applyProtection="1">
      <alignment vertical="center"/>
      <protection hidden="1"/>
    </xf>
    <xf numFmtId="2" fontId="8" fillId="0" borderId="13" xfId="0" applyNumberFormat="1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21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2" fillId="43" borderId="45" xfId="77" applyFont="1" applyFill="1" applyBorder="1" applyAlignment="1" applyProtection="1">
      <alignment horizontal="center" vertical="top" wrapText="1"/>
      <protection/>
    </xf>
    <xf numFmtId="0" fontId="12" fillId="43" borderId="12" xfId="77" applyFont="1" applyFill="1" applyBorder="1" applyAlignment="1" applyProtection="1">
      <alignment horizontal="right" vertical="center" wrapText="1"/>
      <protection hidden="1"/>
    </xf>
    <xf numFmtId="2" fontId="8" fillId="0" borderId="0" xfId="77" applyNumberFormat="1" applyFont="1" applyBorder="1" applyAlignment="1" applyProtection="1">
      <alignment horizontal="right" vertical="center"/>
      <protection hidden="1"/>
    </xf>
    <xf numFmtId="2" fontId="8" fillId="0" borderId="29" xfId="77" applyNumberFormat="1" applyFont="1" applyBorder="1" applyAlignment="1" applyProtection="1">
      <alignment horizontal="right" vertical="center"/>
      <protection hidden="1"/>
    </xf>
    <xf numFmtId="2" fontId="11" fillId="44" borderId="12" xfId="47" applyNumberFormat="1" applyFont="1" applyFill="1" applyBorder="1" applyAlignment="1" applyProtection="1">
      <alignment vertical="center"/>
      <protection locked="0"/>
    </xf>
    <xf numFmtId="1" fontId="8" fillId="0" borderId="0" xfId="77" applyNumberFormat="1" applyFont="1" applyBorder="1" applyAlignment="1" applyProtection="1">
      <alignment vertical="center"/>
      <protection/>
    </xf>
    <xf numFmtId="1" fontId="12" fillId="0" borderId="0" xfId="77" applyNumberFormat="1" applyFont="1" applyBorder="1" applyAlignment="1" applyProtection="1">
      <alignment vertical="center"/>
      <protection/>
    </xf>
    <xf numFmtId="1" fontId="12" fillId="0" borderId="39" xfId="77" applyNumberFormat="1" applyFont="1" applyBorder="1" applyAlignment="1" applyProtection="1">
      <alignment horizontal="right" vertical="center" wrapText="1"/>
      <protection hidden="1"/>
    </xf>
    <xf numFmtId="1" fontId="12" fillId="0" borderId="30" xfId="77" applyNumberFormat="1" applyFont="1" applyBorder="1" applyAlignment="1" applyProtection="1">
      <alignment horizontal="right" vertical="center" wrapText="1"/>
      <protection hidden="1"/>
    </xf>
    <xf numFmtId="0" fontId="17" fillId="0" borderId="51" xfId="0" applyFont="1" applyBorder="1" applyAlignment="1" applyProtection="1">
      <alignment horizontal="center" vertical="center" wrapText="1"/>
      <protection hidden="1"/>
    </xf>
    <xf numFmtId="0" fontId="17" fillId="0" borderId="52" xfId="0" applyFont="1" applyBorder="1" applyAlignment="1" applyProtection="1">
      <alignment horizontal="center" vertical="center" wrapText="1"/>
      <protection hidden="1"/>
    </xf>
    <xf numFmtId="171" fontId="17" fillId="0" borderId="52" xfId="0" applyNumberFormat="1" applyFont="1" applyBorder="1" applyAlignment="1" applyProtection="1">
      <alignment horizontal="center" vertical="center" wrapText="1"/>
      <protection hidden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2" fontId="7" fillId="38" borderId="0" xfId="0" applyNumberFormat="1" applyFont="1" applyFill="1" applyAlignment="1" applyProtection="1">
      <alignment vertical="center"/>
      <protection hidden="1"/>
    </xf>
    <xf numFmtId="2" fontId="11" fillId="0" borderId="36" xfId="47" applyNumberFormat="1" applyFont="1" applyBorder="1" applyAlignment="1" applyProtection="1">
      <alignment horizontal="right" vertical="center"/>
      <protection hidden="1"/>
    </xf>
    <xf numFmtId="2" fontId="0" fillId="0" borderId="30" xfId="0" applyNumberFormat="1" applyFont="1" applyBorder="1" applyAlignment="1" applyProtection="1">
      <alignment horizontal="right" vertical="center"/>
      <protection hidden="1"/>
    </xf>
    <xf numFmtId="0" fontId="14" fillId="0" borderId="54" xfId="0" applyFont="1" applyBorder="1" applyAlignment="1" applyProtection="1">
      <alignment horizontal="center" vertical="center"/>
      <protection hidden="1"/>
    </xf>
    <xf numFmtId="171" fontId="0" fillId="0" borderId="55" xfId="0" applyNumberFormat="1" applyFont="1" applyBorder="1" applyAlignment="1" applyProtection="1">
      <alignment horizontal="center" vertical="center"/>
      <protection hidden="1"/>
    </xf>
    <xf numFmtId="179" fontId="0" fillId="0" borderId="55" xfId="0" applyNumberFormat="1" applyFont="1" applyBorder="1" applyAlignment="1" applyProtection="1">
      <alignment horizontal="center" vertical="center"/>
      <protection hidden="1"/>
    </xf>
    <xf numFmtId="171" fontId="0" fillId="0" borderId="56" xfId="0" applyNumberFormat="1" applyFont="1" applyBorder="1" applyAlignment="1" applyProtection="1">
      <alignment horizontal="center" vertical="center"/>
      <protection hidden="1"/>
    </xf>
    <xf numFmtId="2" fontId="11" fillId="0" borderId="57" xfId="47" applyNumberFormat="1" applyFont="1" applyBorder="1" applyAlignment="1" applyProtection="1">
      <alignment horizontal="right" vertical="center"/>
      <protection hidden="1"/>
    </xf>
    <xf numFmtId="171" fontId="37" fillId="0" borderId="58" xfId="47" applyFont="1" applyBorder="1" applyAlignment="1" applyProtection="1">
      <alignment horizontal="right" vertical="center"/>
      <protection hidden="1"/>
    </xf>
    <xf numFmtId="2" fontId="12" fillId="41" borderId="12" xfId="0" applyNumberFormat="1" applyFont="1" applyFill="1" applyBorder="1" applyAlignment="1" applyProtection="1">
      <alignment vertical="center"/>
      <protection locked="0"/>
    </xf>
    <xf numFmtId="2" fontId="12" fillId="37" borderId="12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49" fontId="37" fillId="0" borderId="0" xfId="0" applyNumberFormat="1" applyFont="1" applyBorder="1" applyAlignment="1" applyProtection="1">
      <alignment horizontal="center" vertical="center"/>
      <protection hidden="1"/>
    </xf>
    <xf numFmtId="2" fontId="11" fillId="0" borderId="59" xfId="47" applyNumberFormat="1" applyFont="1" applyBorder="1" applyAlignment="1" applyProtection="1">
      <alignment vertical="center"/>
      <protection hidden="1"/>
    </xf>
    <xf numFmtId="2" fontId="11" fillId="0" borderId="23" xfId="47" applyNumberFormat="1" applyFont="1" applyBorder="1" applyAlignment="1" applyProtection="1">
      <alignment horizontal="right" vertical="center"/>
      <protection hidden="1"/>
    </xf>
    <xf numFmtId="0" fontId="55" fillId="0" borderId="0" xfId="0" applyFont="1" applyBorder="1" applyAlignment="1" applyProtection="1">
      <alignment horizontal="center" vertical="center"/>
      <protection hidden="1"/>
    </xf>
    <xf numFmtId="2" fontId="11" fillId="0" borderId="0" xfId="47" applyNumberFormat="1" applyFont="1" applyBorder="1" applyAlignment="1" applyProtection="1">
      <alignment horizontal="center" vertical="center"/>
      <protection hidden="1"/>
    </xf>
    <xf numFmtId="2" fontId="11" fillId="0" borderId="35" xfId="47" applyNumberFormat="1" applyFont="1" applyBorder="1" applyAlignment="1" applyProtection="1">
      <alignment horizontal="right" vertical="center"/>
      <protection hidden="1"/>
    </xf>
    <xf numFmtId="2" fontId="11" fillId="0" borderId="37" xfId="47" applyNumberFormat="1" applyFont="1" applyBorder="1" applyAlignment="1" applyProtection="1">
      <alignment horizontal="center" vertical="center"/>
      <protection hidden="1"/>
    </xf>
    <xf numFmtId="2" fontId="11" fillId="0" borderId="47" xfId="47" applyNumberFormat="1" applyFont="1" applyBorder="1" applyAlignment="1" applyProtection="1">
      <alignment horizontal="center" vertical="center"/>
      <protection hidden="1"/>
    </xf>
    <xf numFmtId="2" fontId="11" fillId="0" borderId="47" xfId="47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171" fontId="37" fillId="0" borderId="26" xfId="47" applyFont="1" applyBorder="1" applyAlignment="1" applyProtection="1">
      <alignment horizontal="right" vertical="center"/>
      <protection hidden="1"/>
    </xf>
    <xf numFmtId="171" fontId="37" fillId="0" borderId="46" xfId="47" applyFont="1" applyBorder="1" applyAlignment="1" applyProtection="1">
      <alignment horizontal="right" vertical="center"/>
      <protection hidden="1"/>
    </xf>
    <xf numFmtId="2" fontId="12" fillId="0" borderId="12" xfId="47" applyNumberFormat="1" applyFont="1" applyBorder="1" applyAlignment="1" applyProtection="1">
      <alignment horizontal="right" vertical="center"/>
      <protection hidden="1"/>
    </xf>
    <xf numFmtId="49" fontId="11" fillId="0" borderId="58" xfId="0" applyNumberFormat="1" applyFont="1" applyBorder="1" applyAlignment="1" applyProtection="1">
      <alignment vertical="center"/>
      <protection hidden="1"/>
    </xf>
    <xf numFmtId="2" fontId="11" fillId="0" borderId="60" xfId="47" applyNumberFormat="1" applyFont="1" applyBorder="1" applyAlignment="1" applyProtection="1">
      <alignment vertical="center"/>
      <protection hidden="1"/>
    </xf>
    <xf numFmtId="2" fontId="73" fillId="0" borderId="41" xfId="47" applyNumberFormat="1" applyFont="1" applyBorder="1" applyAlignment="1" applyProtection="1">
      <alignment horizontal="center" vertical="center"/>
      <protection hidden="1"/>
    </xf>
    <xf numFmtId="0" fontId="29" fillId="42" borderId="0" xfId="0" applyFont="1" applyFill="1" applyBorder="1" applyAlignment="1" applyProtection="1">
      <alignment vertical="center"/>
      <protection hidden="1"/>
    </xf>
    <xf numFmtId="2" fontId="12" fillId="41" borderId="61" xfId="0" applyNumberFormat="1" applyFont="1" applyFill="1" applyBorder="1" applyAlignment="1" applyProtection="1">
      <alignment vertical="center"/>
      <protection locked="0"/>
    </xf>
    <xf numFmtId="2" fontId="12" fillId="37" borderId="61" xfId="0" applyNumberFormat="1" applyFont="1" applyFill="1" applyBorder="1" applyAlignment="1" applyProtection="1">
      <alignment horizontal="right" vertical="center"/>
      <protection locked="0"/>
    </xf>
    <xf numFmtId="0" fontId="46" fillId="42" borderId="0" xfId="0" applyFont="1" applyFill="1" applyBorder="1" applyAlignment="1" applyProtection="1">
      <alignment vertical="center"/>
      <protection hidden="1"/>
    </xf>
    <xf numFmtId="0" fontId="36" fillId="42" borderId="17" xfId="0" applyFont="1" applyFill="1" applyBorder="1" applyAlignment="1" applyProtection="1">
      <alignment horizontal="center" vertical="center"/>
      <protection hidden="1"/>
    </xf>
    <xf numFmtId="2" fontId="12" fillId="0" borderId="62" xfId="77" applyNumberFormat="1" applyFont="1" applyBorder="1" applyAlignment="1">
      <alignment horizontal="right"/>
      <protection/>
    </xf>
    <xf numFmtId="49" fontId="12" fillId="42" borderId="29" xfId="0" applyNumberFormat="1" applyFont="1" applyFill="1" applyBorder="1" applyAlignment="1" applyProtection="1">
      <alignment vertical="center"/>
      <protection hidden="1"/>
    </xf>
    <xf numFmtId="0" fontId="12" fillId="0" borderId="35" xfId="0" applyFont="1" applyBorder="1" applyAlignment="1" applyProtection="1">
      <alignment horizontal="right" vertical="top"/>
      <protection hidden="1"/>
    </xf>
    <xf numFmtId="2" fontId="12" fillId="0" borderId="37" xfId="0" applyNumberFormat="1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right" vertical="center"/>
      <protection hidden="1"/>
    </xf>
    <xf numFmtId="2" fontId="12" fillId="0" borderId="35" xfId="0" applyNumberFormat="1" applyFont="1" applyBorder="1" applyAlignment="1" applyProtection="1">
      <alignment horizontal="right" vertical="center"/>
      <protection hidden="1"/>
    </xf>
    <xf numFmtId="2" fontId="12" fillId="0" borderId="36" xfId="0" applyNumberFormat="1" applyFont="1" applyBorder="1" applyAlignment="1" applyProtection="1">
      <alignment horizontal="right" vertical="top"/>
      <protection hidden="1"/>
    </xf>
    <xf numFmtId="2" fontId="12" fillId="0" borderId="47" xfId="0" applyNumberFormat="1" applyFont="1" applyBorder="1" applyAlignment="1" applyProtection="1">
      <alignment horizontal="right" vertical="top"/>
      <protection hidden="1"/>
    </xf>
    <xf numFmtId="2" fontId="11" fillId="0" borderId="22" xfId="47" applyNumberFormat="1" applyFont="1" applyBorder="1" applyAlignment="1" applyProtection="1">
      <alignment horizontal="right" vertical="center"/>
      <protection hidden="1"/>
    </xf>
    <xf numFmtId="2" fontId="11" fillId="0" borderId="13" xfId="47" applyNumberFormat="1" applyFont="1" applyBorder="1" applyAlignment="1" applyProtection="1">
      <alignment vertical="center"/>
      <protection hidden="1"/>
    </xf>
    <xf numFmtId="2" fontId="8" fillId="0" borderId="13" xfId="0" applyNumberFormat="1" applyFont="1" applyBorder="1" applyAlignment="1" applyProtection="1">
      <alignment horizontal="right" vertical="center"/>
      <protection hidden="1"/>
    </xf>
    <xf numFmtId="0" fontId="16" fillId="0" borderId="63" xfId="0" applyFont="1" applyBorder="1" applyAlignment="1" applyProtection="1">
      <alignment horizontal="center" vertical="center"/>
      <protection hidden="1"/>
    </xf>
    <xf numFmtId="2" fontId="25" fillId="40" borderId="12" xfId="77" applyNumberFormat="1" applyFont="1" applyFill="1" applyBorder="1" applyAlignment="1">
      <alignment horizontal="center" vertical="center"/>
      <protection/>
    </xf>
    <xf numFmtId="2" fontId="25" fillId="40" borderId="45" xfId="0" applyNumberFormat="1" applyFont="1" applyFill="1" applyBorder="1" applyAlignment="1" applyProtection="1">
      <alignment horizontal="center" vertical="center"/>
      <protection hidden="1"/>
    </xf>
    <xf numFmtId="2" fontId="12" fillId="40" borderId="7" xfId="0" applyNumberFormat="1" applyFont="1" applyFill="1" applyBorder="1" applyAlignment="1" applyProtection="1">
      <alignment vertical="center"/>
      <protection hidden="1"/>
    </xf>
    <xf numFmtId="2" fontId="12" fillId="37" borderId="15" xfId="0" applyNumberFormat="1" applyFont="1" applyFill="1" applyBorder="1" applyAlignment="1" applyProtection="1">
      <alignment horizontal="left" vertical="center"/>
      <protection locked="0"/>
    </xf>
    <xf numFmtId="2" fontId="11" fillId="45" borderId="12" xfId="0" applyNumberFormat="1" applyFont="1" applyFill="1" applyBorder="1" applyAlignment="1" applyProtection="1">
      <alignment vertical="center"/>
      <protection hidden="1"/>
    </xf>
    <xf numFmtId="2" fontId="8" fillId="0" borderId="7" xfId="0" applyNumberFormat="1" applyFont="1" applyBorder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2" fontId="11" fillId="0" borderId="21" xfId="47" applyNumberFormat="1" applyFont="1" applyBorder="1" applyAlignment="1" applyProtection="1">
      <alignment horizontal="right" vertical="center"/>
      <protection hidden="1"/>
    </xf>
    <xf numFmtId="2" fontId="11" fillId="0" borderId="62" xfId="47" applyNumberFormat="1" applyFont="1" applyBorder="1" applyAlignment="1" applyProtection="1">
      <alignment horizontal="right" vertical="center"/>
      <protection hidden="1"/>
    </xf>
    <xf numFmtId="2" fontId="11" fillId="0" borderId="64" xfId="47" applyNumberFormat="1" applyFont="1" applyBorder="1" applyAlignment="1" applyProtection="1">
      <alignment horizontal="right" vertical="center"/>
      <protection hidden="1"/>
    </xf>
    <xf numFmtId="2" fontId="11" fillId="0" borderId="27" xfId="47" applyNumberFormat="1" applyFont="1" applyBorder="1" applyAlignment="1" applyProtection="1">
      <alignment horizontal="right" vertical="center"/>
      <protection hidden="1"/>
    </xf>
    <xf numFmtId="49" fontId="12" fillId="32" borderId="12" xfId="0" applyNumberFormat="1" applyFont="1" applyFill="1" applyBorder="1" applyAlignment="1" applyProtection="1">
      <alignment horizontal="left" vertical="center"/>
      <protection locked="0"/>
    </xf>
    <xf numFmtId="2" fontId="8" fillId="0" borderId="31" xfId="0" applyNumberFormat="1" applyFont="1" applyBorder="1" applyAlignment="1" applyProtection="1">
      <alignment horizontal="center" vertical="center"/>
      <protection hidden="1"/>
    </xf>
    <xf numFmtId="0" fontId="47" fillId="0" borderId="41" xfId="0" applyFont="1" applyBorder="1" applyAlignment="1" applyProtection="1">
      <alignment horizontal="left" vertical="center"/>
      <protection hidden="1"/>
    </xf>
    <xf numFmtId="0" fontId="26" fillId="36" borderId="61" xfId="0" applyNumberFormat="1" applyFont="1" applyFill="1" applyBorder="1" applyAlignment="1" applyProtection="1">
      <alignment horizontal="left" vertical="center"/>
      <protection hidden="1"/>
    </xf>
    <xf numFmtId="0" fontId="26" fillId="36" borderId="43" xfId="0" applyNumberFormat="1" applyFont="1" applyFill="1" applyBorder="1" applyAlignment="1" applyProtection="1">
      <alignment horizontal="left" vertical="center"/>
      <protection hidden="1"/>
    </xf>
    <xf numFmtId="0" fontId="26" fillId="36" borderId="45" xfId="0" applyNumberFormat="1" applyFont="1" applyFill="1" applyBorder="1" applyAlignment="1" applyProtection="1">
      <alignment horizontal="left" vertical="center"/>
      <protection hidden="1"/>
    </xf>
    <xf numFmtId="0" fontId="26" fillId="36" borderId="16" xfId="0" applyNumberFormat="1" applyFont="1" applyFill="1" applyBorder="1" applyAlignment="1" applyProtection="1">
      <alignment horizontal="left" vertical="center"/>
      <protection hidden="1"/>
    </xf>
    <xf numFmtId="0" fontId="26" fillId="36" borderId="41" xfId="0" applyNumberFormat="1" applyFont="1" applyFill="1" applyBorder="1" applyAlignment="1" applyProtection="1">
      <alignment horizontal="left" vertical="center"/>
      <protection hidden="1"/>
    </xf>
    <xf numFmtId="0" fontId="26" fillId="36" borderId="20" xfId="0" applyNumberFormat="1" applyFont="1" applyFill="1" applyBorder="1" applyAlignment="1" applyProtection="1">
      <alignment horizontal="left" vertical="center"/>
      <protection hidden="1"/>
    </xf>
    <xf numFmtId="171" fontId="48" fillId="0" borderId="65" xfId="47" applyFont="1" applyBorder="1" applyAlignment="1" applyProtection="1">
      <alignment horizontal="right" vertical="center"/>
      <protection hidden="1"/>
    </xf>
    <xf numFmtId="2" fontId="8" fillId="0" borderId="58" xfId="0" applyNumberFormat="1" applyFont="1" applyBorder="1" applyAlignment="1" applyProtection="1">
      <alignment vertical="center"/>
      <protection hidden="1"/>
    </xf>
    <xf numFmtId="2" fontId="12" fillId="41" borderId="46" xfId="0" applyNumberFormat="1" applyFont="1" applyFill="1" applyBorder="1" applyAlignment="1" applyProtection="1">
      <alignment vertical="center"/>
      <protection locked="0"/>
    </xf>
    <xf numFmtId="0" fontId="78" fillId="36" borderId="61" xfId="0" applyNumberFormat="1" applyFont="1" applyFill="1" applyBorder="1" applyAlignment="1" applyProtection="1">
      <alignment horizontal="left" vertical="center"/>
      <protection hidden="1"/>
    </xf>
    <xf numFmtId="0" fontId="78" fillId="36" borderId="43" xfId="0" applyNumberFormat="1" applyFont="1" applyFill="1" applyBorder="1" applyAlignment="1" applyProtection="1">
      <alignment horizontal="left" vertical="center"/>
      <protection hidden="1"/>
    </xf>
    <xf numFmtId="0" fontId="78" fillId="36" borderId="45" xfId="0" applyNumberFormat="1" applyFont="1" applyFill="1" applyBorder="1" applyAlignment="1" applyProtection="1">
      <alignment horizontal="left" vertical="center"/>
      <protection hidden="1"/>
    </xf>
    <xf numFmtId="2" fontId="12" fillId="41" borderId="19" xfId="0" applyNumberFormat="1" applyFont="1" applyFill="1" applyBorder="1" applyAlignment="1" applyProtection="1">
      <alignment horizontal="left" vertical="center"/>
      <protection locked="0"/>
    </xf>
    <xf numFmtId="0" fontId="8" fillId="40" borderId="12" xfId="0" applyFont="1" applyFill="1" applyBorder="1" applyAlignment="1" applyProtection="1">
      <alignment vertical="center"/>
      <protection locked="0"/>
    </xf>
    <xf numFmtId="0" fontId="59" fillId="43" borderId="12" xfId="77" applyFont="1" applyFill="1" applyBorder="1" applyAlignment="1" applyProtection="1">
      <alignment vertical="center"/>
      <protection hidden="1"/>
    </xf>
    <xf numFmtId="2" fontId="12" fillId="0" borderId="46" xfId="47" applyNumberFormat="1" applyFont="1" applyBorder="1" applyAlignment="1" applyProtection="1">
      <alignment horizontal="right" vertical="center"/>
      <protection hidden="1"/>
    </xf>
    <xf numFmtId="49" fontId="37" fillId="0" borderId="7" xfId="0" applyNumberFormat="1" applyFont="1" applyBorder="1" applyAlignment="1" applyProtection="1">
      <alignment horizontal="center" vertical="center"/>
      <protection hidden="1"/>
    </xf>
    <xf numFmtId="2" fontId="8" fillId="0" borderId="23" xfId="0" applyNumberFormat="1" applyFont="1" applyBorder="1" applyAlignment="1" applyProtection="1">
      <alignment horizontal="right" vertical="center"/>
      <protection hidden="1"/>
    </xf>
    <xf numFmtId="0" fontId="17" fillId="0" borderId="61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2" fontId="11" fillId="0" borderId="45" xfId="0" applyNumberFormat="1" applyFont="1" applyBorder="1" applyAlignment="1" applyProtection="1">
      <alignment horizontal="right" vertical="center"/>
      <protection hidden="1"/>
    </xf>
    <xf numFmtId="171" fontId="0" fillId="0" borderId="43" xfId="0" applyNumberFormat="1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2" fontId="8" fillId="0" borderId="12" xfId="0" applyNumberFormat="1" applyFont="1" applyBorder="1" applyAlignment="1" applyProtection="1">
      <alignment vertical="center"/>
      <protection hidden="1"/>
    </xf>
    <xf numFmtId="2" fontId="8" fillId="0" borderId="66" xfId="0" applyNumberFormat="1" applyFont="1" applyBorder="1" applyAlignment="1" applyProtection="1">
      <alignment vertical="center"/>
      <protection hidden="1"/>
    </xf>
    <xf numFmtId="171" fontId="8" fillId="0" borderId="0" xfId="47" applyFont="1" applyBorder="1" applyAlignment="1" applyProtection="1">
      <alignment horizontal="left" vertical="center"/>
      <protection hidden="1"/>
    </xf>
    <xf numFmtId="49" fontId="8" fillId="0" borderId="0" xfId="47" applyNumberFormat="1" applyFont="1" applyFill="1" applyBorder="1" applyAlignment="1" applyProtection="1">
      <alignment vertical="center"/>
      <protection hidden="1"/>
    </xf>
    <xf numFmtId="49" fontId="8" fillId="0" borderId="0" xfId="47" applyNumberFormat="1" applyFont="1" applyFill="1" applyBorder="1" applyAlignment="1" applyProtection="1">
      <alignment horizontal="center" vertical="center"/>
      <protection hidden="1"/>
    </xf>
    <xf numFmtId="171" fontId="8" fillId="0" borderId="21" xfId="47" applyFont="1" applyBorder="1" applyAlignment="1" applyProtection="1">
      <alignment horizontal="center" vertical="center"/>
      <protection hidden="1"/>
    </xf>
    <xf numFmtId="0" fontId="12" fillId="0" borderId="21" xfId="77" applyFont="1" applyBorder="1" applyAlignment="1">
      <alignment horizontal="left"/>
      <protection/>
    </xf>
    <xf numFmtId="2" fontId="11" fillId="0" borderId="37" xfId="0" applyNumberFormat="1" applyFont="1" applyBorder="1" applyAlignment="1" applyProtection="1">
      <alignment horizontal="righ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2" fontId="8" fillId="0" borderId="67" xfId="0" applyNumberFormat="1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75" fillId="42" borderId="0" xfId="0" applyFont="1" applyFill="1" applyBorder="1" applyAlignment="1" applyProtection="1">
      <alignment horizontal="left" vertical="center"/>
      <protection hidden="1"/>
    </xf>
    <xf numFmtId="0" fontId="7" fillId="38" borderId="0" xfId="0" applyFont="1" applyFill="1" applyAlignment="1" applyProtection="1">
      <alignment vertical="center"/>
      <protection hidden="1"/>
    </xf>
    <xf numFmtId="171" fontId="11" fillId="0" borderId="7" xfId="47" applyFont="1" applyBorder="1" applyAlignment="1" applyProtection="1">
      <alignment horizontal="right" vertical="center"/>
      <protection hidden="1"/>
    </xf>
    <xf numFmtId="2" fontId="12" fillId="0" borderId="7" xfId="0" applyNumberFormat="1" applyFont="1" applyBorder="1" applyAlignment="1" applyProtection="1">
      <alignment vertical="center"/>
      <protection hidden="1"/>
    </xf>
    <xf numFmtId="2" fontId="8" fillId="0" borderId="68" xfId="0" applyNumberFormat="1" applyFont="1" applyBorder="1" applyAlignment="1" applyProtection="1">
      <alignment horizontal="right" vertical="center"/>
      <protection hidden="1"/>
    </xf>
    <xf numFmtId="49" fontId="8" fillId="37" borderId="12" xfId="0" applyNumberFormat="1" applyFont="1" applyFill="1" applyBorder="1" applyAlignment="1" applyProtection="1">
      <alignment vertical="center"/>
      <protection locked="0"/>
    </xf>
    <xf numFmtId="49" fontId="11" fillId="37" borderId="12" xfId="0" applyNumberFormat="1" applyFont="1" applyFill="1" applyBorder="1" applyAlignment="1" applyProtection="1">
      <alignment vertical="center"/>
      <protection locked="0"/>
    </xf>
    <xf numFmtId="0" fontId="22" fillId="0" borderId="0" xfId="77" applyFont="1">
      <alignment/>
      <protection/>
    </xf>
    <xf numFmtId="0" fontId="83" fillId="46" borderId="12" xfId="0" applyFont="1" applyFill="1" applyBorder="1" applyAlignment="1" applyProtection="1">
      <alignment horizontal="left" vertical="center"/>
      <protection locked="0"/>
    </xf>
    <xf numFmtId="49" fontId="37" fillId="0" borderId="17" xfId="0" applyNumberFormat="1" applyFont="1" applyBorder="1" applyAlignment="1" applyProtection="1">
      <alignment horizontal="center" vertical="top"/>
      <protection hidden="1"/>
    </xf>
    <xf numFmtId="2" fontId="12" fillId="41" borderId="12" xfId="0" applyNumberFormat="1" applyFont="1" applyFill="1" applyBorder="1" applyAlignment="1" applyProtection="1">
      <alignment horizontal="left" vertical="center"/>
      <protection locked="0"/>
    </xf>
    <xf numFmtId="0" fontId="78" fillId="36" borderId="61" xfId="0" applyNumberFormat="1" applyFont="1" applyFill="1" applyBorder="1" applyAlignment="1" applyProtection="1" quotePrefix="1">
      <alignment horizontal="left" vertical="justify"/>
      <protection hidden="1"/>
    </xf>
    <xf numFmtId="2" fontId="12" fillId="40" borderId="12" xfId="0" applyNumberFormat="1" applyFont="1" applyFill="1" applyBorder="1" applyAlignment="1" applyProtection="1">
      <alignment horizontal="left" vertical="center"/>
      <protection locked="0"/>
    </xf>
    <xf numFmtId="2" fontId="12" fillId="42" borderId="12" xfId="0" applyNumberFormat="1" applyFont="1" applyFill="1" applyBorder="1" applyAlignment="1" applyProtection="1">
      <alignment horizontal="left" vertical="center"/>
      <protection locked="0"/>
    </xf>
    <xf numFmtId="2" fontId="11" fillId="0" borderId="7" xfId="47" applyNumberFormat="1" applyFont="1" applyBorder="1" applyAlignment="1" applyProtection="1">
      <alignment/>
      <protection hidden="1"/>
    </xf>
    <xf numFmtId="2" fontId="12" fillId="0" borderId="7" xfId="77" applyNumberFormat="1" applyFont="1" applyBorder="1" applyAlignment="1">
      <alignment horizontal="right"/>
      <protection/>
    </xf>
    <xf numFmtId="2" fontId="12" fillId="0" borderId="7" xfId="77" applyNumberFormat="1" applyFont="1" applyBorder="1">
      <alignment/>
      <protection/>
    </xf>
    <xf numFmtId="0" fontId="85" fillId="36" borderId="12" xfId="0" applyFont="1" applyFill="1" applyBorder="1" applyAlignment="1" applyProtection="1">
      <alignment horizontal="right"/>
      <protection hidden="1"/>
    </xf>
    <xf numFmtId="0" fontId="29" fillId="36" borderId="12" xfId="0" applyFont="1" applyFill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87" fillId="0" borderId="29" xfId="0" applyFont="1" applyBorder="1" applyAlignment="1" applyProtection="1">
      <alignment horizontal="right" vertical="center"/>
      <protection hidden="1"/>
    </xf>
    <xf numFmtId="0" fontId="29" fillId="36" borderId="12" xfId="0" applyFont="1" applyFill="1" applyBorder="1" applyAlignment="1" applyProtection="1">
      <alignment horizontal="left" vertical="center"/>
      <protection hidden="1"/>
    </xf>
    <xf numFmtId="0" fontId="29" fillId="36" borderId="12" xfId="0" applyFont="1" applyFill="1" applyBorder="1" applyAlignment="1" applyProtection="1">
      <alignment vertical="center"/>
      <protection hidden="1"/>
    </xf>
    <xf numFmtId="0" fontId="29" fillId="36" borderId="13" xfId="0" applyFont="1" applyFill="1" applyBorder="1" applyAlignment="1" applyProtection="1">
      <alignment vertical="center"/>
      <protection hidden="1"/>
    </xf>
    <xf numFmtId="0" fontId="21" fillId="36" borderId="0" xfId="0" applyFont="1" applyFill="1" applyBorder="1" applyAlignment="1" applyProtection="1">
      <alignment vertical="center"/>
      <protection hidden="1"/>
    </xf>
    <xf numFmtId="0" fontId="8" fillId="47" borderId="46" xfId="0" applyFont="1" applyFill="1" applyBorder="1" applyAlignment="1" applyProtection="1">
      <alignment horizontal="center" vertical="center"/>
      <protection hidden="1"/>
    </xf>
    <xf numFmtId="0" fontId="29" fillId="36" borderId="17" xfId="0" applyFont="1" applyFill="1" applyBorder="1" applyAlignment="1" applyProtection="1">
      <alignment/>
      <protection hidden="1"/>
    </xf>
    <xf numFmtId="0" fontId="29" fillId="36" borderId="12" xfId="0" applyFont="1" applyFill="1" applyBorder="1" applyAlignment="1" applyProtection="1">
      <alignment/>
      <protection hidden="1"/>
    </xf>
    <xf numFmtId="0" fontId="45" fillId="36" borderId="15" xfId="0" applyFont="1" applyFill="1" applyBorder="1" applyAlignment="1" applyProtection="1">
      <alignment vertical="center"/>
      <protection hidden="1"/>
    </xf>
    <xf numFmtId="0" fontId="45" fillId="36" borderId="13" xfId="0" applyFont="1" applyFill="1" applyBorder="1" applyAlignment="1" applyProtection="1">
      <alignment horizontal="left" vertical="center"/>
      <protection hidden="1"/>
    </xf>
    <xf numFmtId="0" fontId="82" fillId="36" borderId="12" xfId="0" applyFont="1" applyFill="1" applyBorder="1" applyAlignment="1" applyProtection="1">
      <alignment vertical="center"/>
      <protection hidden="1"/>
    </xf>
    <xf numFmtId="0" fontId="45" fillId="36" borderId="12" xfId="0" applyFont="1" applyFill="1" applyBorder="1" applyAlignment="1" applyProtection="1">
      <alignment horizontal="right"/>
      <protection hidden="1"/>
    </xf>
    <xf numFmtId="0" fontId="29" fillId="36" borderId="12" xfId="0" applyFont="1" applyFill="1" applyBorder="1" applyAlignment="1" applyProtection="1">
      <alignment horizontal="right"/>
      <protection hidden="1"/>
    </xf>
    <xf numFmtId="0" fontId="36" fillId="45" borderId="12" xfId="0" applyNumberFormat="1" applyFont="1" applyFill="1" applyBorder="1" applyAlignment="1" applyProtection="1">
      <alignment horizontal="left" vertical="justify"/>
      <protection hidden="1"/>
    </xf>
    <xf numFmtId="0" fontId="8" fillId="19" borderId="12" xfId="0" applyNumberFormat="1" applyFont="1" applyFill="1" applyBorder="1" applyAlignment="1" applyProtection="1">
      <alignment horizontal="left" vertical="justify"/>
      <protection hidden="1"/>
    </xf>
    <xf numFmtId="0" fontId="12" fillId="45" borderId="61" xfId="0" applyFont="1" applyFill="1" applyBorder="1" applyAlignment="1" applyProtection="1">
      <alignment horizontal="center" vertical="center"/>
      <protection hidden="1"/>
    </xf>
    <xf numFmtId="0" fontId="12" fillId="45" borderId="12" xfId="0" applyFont="1" applyFill="1" applyBorder="1" applyAlignment="1" applyProtection="1">
      <alignment horizontal="center" vertical="center"/>
      <protection hidden="1"/>
    </xf>
    <xf numFmtId="0" fontId="12" fillId="45" borderId="45" xfId="0" applyFont="1" applyFill="1" applyBorder="1" applyAlignment="1" applyProtection="1">
      <alignment horizontal="center" vertical="center"/>
      <protection hidden="1"/>
    </xf>
    <xf numFmtId="0" fontId="149" fillId="36" borderId="12" xfId="0" applyFont="1" applyFill="1" applyBorder="1" applyAlignment="1" applyProtection="1">
      <alignment horizontal="right"/>
      <protection hidden="1"/>
    </xf>
    <xf numFmtId="0" fontId="29" fillId="36" borderId="61" xfId="0" applyFont="1" applyFill="1" applyBorder="1" applyAlignment="1" applyProtection="1">
      <alignment horizontal="left" vertical="center"/>
      <protection hidden="1"/>
    </xf>
    <xf numFmtId="0" fontId="22" fillId="37" borderId="45" xfId="0" applyFont="1" applyFill="1" applyBorder="1" applyAlignment="1" applyProtection="1">
      <alignment vertical="center"/>
      <protection locked="0"/>
    </xf>
    <xf numFmtId="0" fontId="89" fillId="36" borderId="0" xfId="0" applyFont="1" applyFill="1" applyBorder="1" applyAlignment="1" applyProtection="1">
      <alignment vertical="center"/>
      <protection hidden="1"/>
    </xf>
    <xf numFmtId="0" fontId="25" fillId="45" borderId="61" xfId="0" applyFont="1" applyFill="1" applyBorder="1" applyAlignment="1" applyProtection="1">
      <alignment horizontal="left" vertical="center"/>
      <protection hidden="1"/>
    </xf>
    <xf numFmtId="0" fontId="91" fillId="36" borderId="61" xfId="0" applyFont="1" applyFill="1" applyBorder="1" applyAlignment="1" applyProtection="1">
      <alignment horizontal="center" vertical="center"/>
      <protection hidden="1"/>
    </xf>
    <xf numFmtId="0" fontId="91" fillId="36" borderId="43" xfId="0" applyFont="1" applyFill="1" applyBorder="1" applyAlignment="1" applyProtection="1">
      <alignment horizontal="center" vertical="center"/>
      <protection hidden="1"/>
    </xf>
    <xf numFmtId="0" fontId="91" fillId="36" borderId="45" xfId="0" applyFont="1" applyFill="1" applyBorder="1" applyAlignment="1" applyProtection="1">
      <alignment horizontal="center" vertical="center"/>
      <protection hidden="1"/>
    </xf>
    <xf numFmtId="0" fontId="26" fillId="36" borderId="12" xfId="0" applyFont="1" applyFill="1" applyBorder="1" applyAlignment="1" applyProtection="1">
      <alignment horizontal="right"/>
      <protection hidden="1"/>
    </xf>
    <xf numFmtId="0" fontId="29" fillId="36" borderId="15" xfId="0" applyFont="1" applyFill="1" applyBorder="1" applyAlignment="1" applyProtection="1">
      <alignment horizontal="right" vertical="center"/>
      <protection hidden="1"/>
    </xf>
    <xf numFmtId="0" fontId="21" fillId="36" borderId="41" xfId="0" applyFont="1" applyFill="1" applyBorder="1" applyAlignment="1" applyProtection="1">
      <alignment vertical="center"/>
      <protection hidden="1"/>
    </xf>
    <xf numFmtId="0" fontId="25" fillId="45" borderId="12" xfId="0" applyFont="1" applyFill="1" applyBorder="1" applyAlignment="1" applyProtection="1">
      <alignment horizontal="center" vertical="center"/>
      <protection hidden="1"/>
    </xf>
    <xf numFmtId="0" fontId="45" fillId="36" borderId="12" xfId="0" applyFont="1" applyFill="1" applyBorder="1" applyAlignment="1" applyProtection="1">
      <alignment horizontal="center" vertical="center"/>
      <protection hidden="1"/>
    </xf>
    <xf numFmtId="0" fontId="45" fillId="36" borderId="0" xfId="0" applyFont="1" applyFill="1" applyBorder="1" applyAlignment="1" applyProtection="1">
      <alignment vertical="center"/>
      <protection hidden="1"/>
    </xf>
    <xf numFmtId="0" fontId="45" fillId="36" borderId="21" xfId="0" applyFont="1" applyFill="1" applyBorder="1" applyAlignment="1" applyProtection="1">
      <alignment vertical="center"/>
      <protection hidden="1"/>
    </xf>
    <xf numFmtId="0" fontId="21" fillId="36" borderId="29" xfId="0" applyFont="1" applyFill="1" applyBorder="1" applyAlignment="1" applyProtection="1">
      <alignment vertical="center"/>
      <protection hidden="1"/>
    </xf>
    <xf numFmtId="0" fontId="0" fillId="45" borderId="7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7" fontId="12" fillId="43" borderId="15" xfId="77" applyNumberFormat="1" applyFont="1" applyFill="1" applyBorder="1" applyAlignment="1" applyProtection="1">
      <alignment horizontal="center" vertical="top" wrapText="1"/>
      <protection/>
    </xf>
    <xf numFmtId="0" fontId="12" fillId="43" borderId="15" xfId="77" applyFont="1" applyFill="1" applyBorder="1" applyAlignment="1" applyProtection="1">
      <alignment horizontal="center" vertical="top" wrapText="1"/>
      <protection/>
    </xf>
    <xf numFmtId="0" fontId="37" fillId="43" borderId="15" xfId="77" applyFont="1" applyFill="1" applyBorder="1" applyAlignment="1" applyProtection="1">
      <alignment horizontal="center" vertical="top" wrapText="1"/>
      <protection/>
    </xf>
    <xf numFmtId="0" fontId="12" fillId="43" borderId="12" xfId="77" applyFont="1" applyFill="1" applyBorder="1" applyAlignment="1" applyProtection="1">
      <alignment horizontal="center" vertical="justify"/>
      <protection/>
    </xf>
    <xf numFmtId="0" fontId="12" fillId="43" borderId="12" xfId="77" applyFont="1" applyFill="1" applyBorder="1" applyAlignment="1" applyProtection="1">
      <alignment horizontal="center" vertical="top" wrapText="1"/>
      <protection/>
    </xf>
    <xf numFmtId="0" fontId="12" fillId="43" borderId="12" xfId="77" applyFont="1" applyFill="1" applyBorder="1" applyAlignment="1" applyProtection="1">
      <alignment horizontal="center" vertical="top" wrapText="1"/>
      <protection hidden="1"/>
    </xf>
    <xf numFmtId="0" fontId="12" fillId="43" borderId="61" xfId="77" applyFont="1" applyFill="1" applyBorder="1" applyAlignment="1" applyProtection="1">
      <alignment horizontal="center" vertical="top" wrapText="1"/>
      <protection hidden="1"/>
    </xf>
    <xf numFmtId="0" fontId="0" fillId="0" borderId="0" xfId="77" applyFont="1" applyProtection="1">
      <alignment/>
      <protection/>
    </xf>
    <xf numFmtId="0" fontId="49" fillId="0" borderId="7" xfId="0" applyFont="1" applyBorder="1" applyAlignment="1" applyProtection="1">
      <alignment vertical="center"/>
      <protection hidden="1"/>
    </xf>
    <xf numFmtId="2" fontId="12" fillId="0" borderId="44" xfId="47" applyNumberFormat="1" applyFont="1" applyBorder="1" applyAlignment="1" applyProtection="1">
      <alignment vertical="center"/>
      <protection hidden="1"/>
    </xf>
    <xf numFmtId="0" fontId="37" fillId="0" borderId="15" xfId="0" applyFont="1" applyBorder="1" applyAlignment="1" applyProtection="1">
      <alignment vertical="center"/>
      <protection hidden="1"/>
    </xf>
    <xf numFmtId="2" fontId="12" fillId="0" borderId="15" xfId="47" applyNumberFormat="1" applyFont="1" applyBorder="1" applyAlignment="1" applyProtection="1">
      <alignment horizontal="right" vertical="center"/>
      <protection hidden="1"/>
    </xf>
    <xf numFmtId="49" fontId="37" fillId="0" borderId="69" xfId="0" applyNumberFormat="1" applyFont="1" applyBorder="1" applyAlignment="1" applyProtection="1">
      <alignment horizontal="center" vertical="center"/>
      <protection hidden="1"/>
    </xf>
    <xf numFmtId="2" fontId="11" fillId="0" borderId="34" xfId="47" applyNumberFormat="1" applyFont="1" applyBorder="1" applyAlignment="1" applyProtection="1">
      <alignment horizontal="right" vertical="center"/>
      <protection hidden="1"/>
    </xf>
    <xf numFmtId="171" fontId="37" fillId="0" borderId="59" xfId="47" applyFont="1" applyBorder="1" applyAlignment="1" applyProtection="1">
      <alignment horizontal="right" vertical="center"/>
      <protection hidden="1"/>
    </xf>
    <xf numFmtId="171" fontId="37" fillId="0" borderId="70" xfId="47" applyFont="1" applyBorder="1" applyAlignment="1" applyProtection="1">
      <alignment horizontal="right" vertical="center"/>
      <protection hidden="1"/>
    </xf>
    <xf numFmtId="49" fontId="92" fillId="43" borderId="71" xfId="0" applyNumberFormat="1" applyFont="1" applyFill="1" applyBorder="1" applyAlignment="1" applyProtection="1">
      <alignment vertical="center"/>
      <protection hidden="1"/>
    </xf>
    <xf numFmtId="49" fontId="92" fillId="43" borderId="41" xfId="0" applyNumberFormat="1" applyFont="1" applyFill="1" applyBorder="1" applyAlignment="1" applyProtection="1">
      <alignment vertical="center"/>
      <protection hidden="1"/>
    </xf>
    <xf numFmtId="49" fontId="92" fillId="42" borderId="23" xfId="0" applyNumberFormat="1" applyFont="1" applyFill="1" applyBorder="1" applyAlignment="1" applyProtection="1">
      <alignment vertical="center"/>
      <protection hidden="1"/>
    </xf>
    <xf numFmtId="2" fontId="25" fillId="0" borderId="44" xfId="47" applyNumberFormat="1" applyFont="1" applyBorder="1" applyAlignment="1" applyProtection="1">
      <alignment vertical="center"/>
      <protection hidden="1"/>
    </xf>
    <xf numFmtId="171" fontId="37" fillId="0" borderId="65" xfId="47" applyFont="1" applyBorder="1" applyAlignment="1" applyProtection="1">
      <alignment horizontal="right" vertical="center"/>
      <protection hidden="1"/>
    </xf>
    <xf numFmtId="49" fontId="12" fillId="0" borderId="19" xfId="0" applyNumberFormat="1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171" fontId="11" fillId="0" borderId="72" xfId="47" applyFont="1" applyBorder="1" applyAlignment="1" applyProtection="1">
      <alignment horizontal="right" vertical="center"/>
      <protection hidden="1"/>
    </xf>
    <xf numFmtId="49" fontId="38" fillId="0" borderId="17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171" fontId="25" fillId="0" borderId="73" xfId="47" applyFont="1" applyBorder="1" applyAlignment="1" applyProtection="1">
      <alignment horizontal="right" vertical="center"/>
      <protection hidden="1"/>
    </xf>
    <xf numFmtId="0" fontId="25" fillId="0" borderId="29" xfId="0" applyFont="1" applyBorder="1" applyAlignment="1" applyProtection="1">
      <alignment vertical="center"/>
      <protection hidden="1"/>
    </xf>
    <xf numFmtId="171" fontId="25" fillId="0" borderId="74" xfId="47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vertical="center"/>
      <protection hidden="1"/>
    </xf>
    <xf numFmtId="0" fontId="25" fillId="0" borderId="41" xfId="0" applyFont="1" applyBorder="1" applyAlignment="1" applyProtection="1">
      <alignment vertical="center"/>
      <protection hidden="1"/>
    </xf>
    <xf numFmtId="0" fontId="25" fillId="0" borderId="20" xfId="0" applyFont="1" applyBorder="1" applyAlignment="1" applyProtection="1">
      <alignment vertical="center"/>
      <protection hidden="1"/>
    </xf>
    <xf numFmtId="171" fontId="12" fillId="0" borderId="0" xfId="47" applyFont="1" applyBorder="1" applyAlignment="1" applyProtection="1">
      <alignment horizontal="left" vertical="center"/>
      <protection hidden="1"/>
    </xf>
    <xf numFmtId="171" fontId="37" fillId="0" borderId="29" xfId="47" applyFont="1" applyBorder="1" applyAlignment="1" applyProtection="1">
      <alignment horizontal="left" vertical="center"/>
      <protection hidden="1"/>
    </xf>
    <xf numFmtId="0" fontId="56" fillId="42" borderId="41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vertical="center"/>
      <protection hidden="1"/>
    </xf>
    <xf numFmtId="0" fontId="0" fillId="0" borderId="41" xfId="77" applyFont="1" applyBorder="1">
      <alignment/>
      <protection/>
    </xf>
    <xf numFmtId="0" fontId="0" fillId="0" borderId="20" xfId="77" applyFont="1" applyBorder="1">
      <alignment/>
      <protection/>
    </xf>
    <xf numFmtId="0" fontId="25" fillId="0" borderId="21" xfId="77" applyFont="1" applyBorder="1">
      <alignment/>
      <protection/>
    </xf>
    <xf numFmtId="0" fontId="21" fillId="0" borderId="17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87" fillId="0" borderId="17" xfId="0" applyFont="1" applyFill="1" applyBorder="1" applyAlignment="1" applyProtection="1">
      <alignment horizontal="left" vertical="center"/>
      <protection hidden="1"/>
    </xf>
    <xf numFmtId="0" fontId="87" fillId="0" borderId="0" xfId="0" applyFont="1" applyFill="1" applyBorder="1" applyAlignment="1" applyProtection="1">
      <alignment horizontal="left" vertical="center"/>
      <protection hidden="1"/>
    </xf>
    <xf numFmtId="0" fontId="150" fillId="48" borderId="16" xfId="0" applyFont="1" applyFill="1" applyBorder="1" applyAlignment="1" applyProtection="1">
      <alignment horizontal="center" vertical="justify"/>
      <protection hidden="1"/>
    </xf>
    <xf numFmtId="0" fontId="150" fillId="48" borderId="19" xfId="0" applyFont="1" applyFill="1" applyBorder="1" applyAlignment="1" applyProtection="1">
      <alignment horizontal="center" vertical="justify"/>
      <protection hidden="1"/>
    </xf>
    <xf numFmtId="171" fontId="24" fillId="43" borderId="19" xfId="47" applyFont="1" applyFill="1" applyBorder="1" applyAlignment="1" applyProtection="1">
      <alignment horizontal="right" vertical="center"/>
      <protection hidden="1"/>
    </xf>
    <xf numFmtId="171" fontId="24" fillId="43" borderId="29" xfId="47" applyFont="1" applyFill="1" applyBorder="1" applyAlignment="1" applyProtection="1">
      <alignment horizontal="right" vertical="center"/>
      <protection hidden="1"/>
    </xf>
    <xf numFmtId="171" fontId="59" fillId="43" borderId="29" xfId="47" applyFont="1" applyFill="1" applyBorder="1" applyAlignment="1" applyProtection="1">
      <alignment vertical="center"/>
      <protection hidden="1"/>
    </xf>
    <xf numFmtId="171" fontId="59" fillId="43" borderId="46" xfId="47" applyFont="1" applyFill="1" applyBorder="1" applyAlignment="1" applyProtection="1">
      <alignment vertical="center"/>
      <protection hidden="1"/>
    </xf>
    <xf numFmtId="0" fontId="76" fillId="49" borderId="43" xfId="77" applyFont="1" applyFill="1" applyBorder="1" applyAlignment="1">
      <alignment/>
      <protection/>
    </xf>
    <xf numFmtId="0" fontId="13" fillId="0" borderId="41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21" xfId="0" applyFont="1" applyBorder="1" applyAlignment="1" applyProtection="1">
      <alignment vertical="center"/>
      <protection hidden="1"/>
    </xf>
    <xf numFmtId="0" fontId="87" fillId="42" borderId="17" xfId="0" applyFont="1" applyFill="1" applyBorder="1" applyAlignment="1" applyProtection="1">
      <alignment vertical="center"/>
      <protection hidden="1"/>
    </xf>
    <xf numFmtId="0" fontId="21" fillId="42" borderId="0" xfId="0" applyFont="1" applyFill="1" applyBorder="1" applyAlignment="1" applyProtection="1">
      <alignment vertical="center"/>
      <protection hidden="1"/>
    </xf>
    <xf numFmtId="0" fontId="21" fillId="42" borderId="21" xfId="0" applyFont="1" applyFill="1" applyBorder="1" applyAlignment="1" applyProtection="1">
      <alignment vertical="center"/>
      <protection hidden="1"/>
    </xf>
    <xf numFmtId="0" fontId="87" fillId="42" borderId="19" xfId="0" applyFont="1" applyFill="1" applyBorder="1" applyAlignment="1" applyProtection="1">
      <alignment vertical="center"/>
      <protection hidden="1"/>
    </xf>
    <xf numFmtId="0" fontId="21" fillId="42" borderId="29" xfId="0" applyFont="1" applyFill="1" applyBorder="1" applyAlignment="1" applyProtection="1">
      <alignment vertical="center"/>
      <protection hidden="1"/>
    </xf>
    <xf numFmtId="0" fontId="21" fillId="42" borderId="46" xfId="0" applyFont="1" applyFill="1" applyBorder="1" applyAlignment="1" applyProtection="1">
      <alignment vertical="center"/>
      <protection hidden="1"/>
    </xf>
    <xf numFmtId="2" fontId="12" fillId="0" borderId="27" xfId="77" applyNumberFormat="1" applyFont="1" applyBorder="1" applyAlignment="1">
      <alignment horizontal="right"/>
      <protection/>
    </xf>
    <xf numFmtId="2" fontId="12" fillId="0" borderId="23" xfId="77" applyNumberFormat="1" applyFont="1" applyBorder="1" applyAlignment="1">
      <alignment horizontal="right"/>
      <protection/>
    </xf>
    <xf numFmtId="2" fontId="12" fillId="0" borderId="26" xfId="77" applyNumberFormat="1" applyFont="1" applyBorder="1" applyAlignment="1">
      <alignment horizontal="right"/>
      <protection/>
    </xf>
    <xf numFmtId="0" fontId="37" fillId="42" borderId="19" xfId="0" applyFont="1" applyFill="1" applyBorder="1" applyAlignment="1" applyProtection="1">
      <alignment vertical="center"/>
      <protection hidden="1"/>
    </xf>
    <xf numFmtId="0" fontId="87" fillId="0" borderId="0" xfId="0" applyFont="1" applyBorder="1" applyAlignment="1" applyProtection="1">
      <alignment horizontal="right"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171" fontId="37" fillId="0" borderId="0" xfId="47" applyFont="1" applyBorder="1" applyAlignment="1" applyProtection="1">
      <alignment horizontal="right" vertical="center"/>
      <protection hidden="1"/>
    </xf>
    <xf numFmtId="171" fontId="11" fillId="0" borderId="0" xfId="47" applyFont="1" applyBorder="1" applyAlignment="1" applyProtection="1">
      <alignment horizontal="right" vertical="center"/>
      <protection hidden="1"/>
    </xf>
    <xf numFmtId="2" fontId="12" fillId="0" borderId="0" xfId="0" applyNumberFormat="1" applyFont="1" applyBorder="1" applyAlignment="1" applyProtection="1">
      <alignment vertical="center"/>
      <protection hidden="1"/>
    </xf>
    <xf numFmtId="0" fontId="0" fillId="38" borderId="0" xfId="0" applyFont="1" applyFill="1" applyAlignment="1" applyProtection="1">
      <alignment vertical="center"/>
      <protection hidden="1"/>
    </xf>
    <xf numFmtId="49" fontId="12" fillId="0" borderId="16" xfId="0" applyNumberFormat="1" applyFont="1" applyBorder="1" applyAlignment="1" applyProtection="1">
      <alignment horizontal="center" vertical="center"/>
      <protection hidden="1"/>
    </xf>
    <xf numFmtId="171" fontId="8" fillId="0" borderId="20" xfId="47" applyFont="1" applyBorder="1" applyAlignment="1" applyProtection="1">
      <alignment horizontal="center" vertical="center"/>
      <protection hidden="1"/>
    </xf>
    <xf numFmtId="49" fontId="59" fillId="0" borderId="21" xfId="0" applyNumberFormat="1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2" fontId="12" fillId="0" borderId="29" xfId="47" applyNumberFormat="1" applyFont="1" applyBorder="1" applyAlignment="1" applyProtection="1">
      <alignment vertical="center"/>
      <protection hidden="1"/>
    </xf>
    <xf numFmtId="171" fontId="37" fillId="0" borderId="29" xfId="47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horizontal="right" vertical="center"/>
      <protection hidden="1"/>
    </xf>
    <xf numFmtId="14" fontId="49" fillId="0" borderId="0" xfId="0" applyNumberFormat="1" applyFont="1" applyBorder="1" applyAlignment="1" applyProtection="1">
      <alignment vertical="center"/>
      <protection hidden="1"/>
    </xf>
    <xf numFmtId="2" fontId="11" fillId="0" borderId="41" xfId="47" applyNumberFormat="1" applyFont="1" applyBorder="1" applyAlignment="1" applyProtection="1">
      <alignment horizontal="right" vertical="center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38" fillId="0" borderId="17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2" fontId="11" fillId="0" borderId="46" xfId="47" applyNumberFormat="1" applyFont="1" applyBorder="1" applyAlignment="1" applyProtection="1">
      <alignment horizontal="right" vertical="center"/>
      <protection hidden="1"/>
    </xf>
    <xf numFmtId="2" fontId="8" fillId="0" borderId="15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1" fontId="12" fillId="0" borderId="75" xfId="77" applyNumberFormat="1" applyFont="1" applyBorder="1" applyAlignment="1" applyProtection="1">
      <alignment horizontal="right" vertical="center" wrapText="1"/>
      <protection hidden="1"/>
    </xf>
    <xf numFmtId="0" fontId="25" fillId="0" borderId="45" xfId="77" applyFont="1" applyBorder="1" applyAlignment="1" applyProtection="1">
      <alignment horizontal="center" vertical="center" wrapText="1"/>
      <protection hidden="1"/>
    </xf>
    <xf numFmtId="17" fontId="24" fillId="43" borderId="45" xfId="77" applyNumberFormat="1" applyFont="1" applyFill="1" applyBorder="1" applyAlignment="1" applyProtection="1">
      <alignment horizontal="center" vertical="center" wrapText="1"/>
      <protection/>
    </xf>
    <xf numFmtId="0" fontId="12" fillId="43" borderId="12" xfId="77" applyFont="1" applyFill="1" applyBorder="1" applyAlignment="1" applyProtection="1">
      <alignment horizontal="center" vertical="center" wrapText="1"/>
      <protection hidden="1"/>
    </xf>
    <xf numFmtId="0" fontId="71" fillId="42" borderId="12" xfId="77" applyFont="1" applyFill="1" applyBorder="1" applyAlignment="1">
      <alignment horizontal="center" vertical="center"/>
      <protection/>
    </xf>
    <xf numFmtId="0" fontId="17" fillId="0" borderId="63" xfId="0" applyFont="1" applyBorder="1" applyAlignment="1" applyProtection="1">
      <alignment horizontal="center" vertical="center"/>
      <protection hidden="1"/>
    </xf>
    <xf numFmtId="49" fontId="27" fillId="37" borderId="20" xfId="47" applyNumberFormat="1" applyFont="1" applyFill="1" applyBorder="1" applyAlignment="1" applyProtection="1">
      <alignment vertical="center"/>
      <protection locked="0"/>
    </xf>
    <xf numFmtId="2" fontId="11" fillId="45" borderId="61" xfId="47" applyNumberFormat="1" applyFont="1" applyFill="1" applyBorder="1" applyAlignment="1" applyProtection="1">
      <alignment horizontal="right" vertical="center"/>
      <protection locked="0"/>
    </xf>
    <xf numFmtId="1" fontId="11" fillId="37" borderId="15" xfId="47" applyNumberFormat="1" applyFont="1" applyFill="1" applyBorder="1" applyAlignment="1" applyProtection="1">
      <alignment horizontal="center" vertical="center"/>
      <protection locked="0"/>
    </xf>
    <xf numFmtId="14" fontId="11" fillId="37" borderId="15" xfId="47" applyNumberFormat="1" applyFont="1" applyFill="1" applyBorder="1" applyAlignment="1" applyProtection="1">
      <alignment horizontal="right" vertical="center"/>
      <protection locked="0"/>
    </xf>
    <xf numFmtId="49" fontId="11" fillId="37" borderId="15" xfId="47" applyNumberFormat="1" applyFont="1" applyFill="1" applyBorder="1" applyAlignment="1" applyProtection="1">
      <alignment horizontal="right" vertical="center"/>
      <protection locked="0"/>
    </xf>
    <xf numFmtId="0" fontId="25" fillId="45" borderId="12" xfId="0" applyFont="1" applyFill="1" applyBorder="1" applyAlignment="1" applyProtection="1">
      <alignment horizontal="left" vertical="center"/>
      <protection hidden="1"/>
    </xf>
    <xf numFmtId="2" fontId="45" fillId="45" borderId="76" xfId="0" applyNumberFormat="1" applyFont="1" applyFill="1" applyBorder="1" applyAlignment="1" applyProtection="1">
      <alignment vertical="center"/>
      <protection hidden="1"/>
    </xf>
    <xf numFmtId="2" fontId="59" fillId="0" borderId="77" xfId="0" applyNumberFormat="1" applyFont="1" applyBorder="1" applyAlignment="1" applyProtection="1">
      <alignment vertical="center"/>
      <protection hidden="1"/>
    </xf>
    <xf numFmtId="0" fontId="98" fillId="42" borderId="17" xfId="0" applyFont="1" applyFill="1" applyBorder="1" applyAlignment="1" applyProtection="1">
      <alignment vertical="center"/>
      <protection hidden="1"/>
    </xf>
    <xf numFmtId="0" fontId="98" fillId="42" borderId="0" xfId="0" applyFont="1" applyFill="1" applyBorder="1" applyAlignment="1" applyProtection="1">
      <alignment vertical="center"/>
      <protection hidden="1"/>
    </xf>
    <xf numFmtId="0" fontId="52" fillId="42" borderId="0" xfId="0" applyFont="1" applyFill="1" applyBorder="1" applyAlignment="1" applyProtection="1">
      <alignment horizontal="center" vertical="center"/>
      <protection hidden="1"/>
    </xf>
    <xf numFmtId="1" fontId="12" fillId="0" borderId="77" xfId="77" applyNumberFormat="1" applyFont="1" applyBorder="1" applyAlignment="1" applyProtection="1">
      <alignment horizontal="right" vertical="center" wrapText="1"/>
      <protection hidden="1"/>
    </xf>
    <xf numFmtId="2" fontId="11" fillId="0" borderId="78" xfId="0" applyNumberFormat="1" applyFont="1" applyBorder="1" applyAlignment="1" applyProtection="1">
      <alignment horizontal="right" vertical="center"/>
      <protection hidden="1"/>
    </xf>
    <xf numFmtId="171" fontId="11" fillId="0" borderId="78" xfId="0" applyNumberFormat="1" applyFont="1" applyBorder="1" applyAlignment="1" applyProtection="1">
      <alignment horizontal="center" vertical="center"/>
      <protection hidden="1"/>
    </xf>
    <xf numFmtId="1" fontId="11" fillId="0" borderId="78" xfId="0" applyNumberFormat="1" applyFont="1" applyBorder="1" applyAlignment="1" applyProtection="1">
      <alignment horizontal="center" vertical="center"/>
      <protection hidden="1"/>
    </xf>
    <xf numFmtId="1" fontId="11" fillId="0" borderId="78" xfId="47" applyNumberFormat="1" applyFont="1" applyBorder="1" applyAlignment="1" applyProtection="1">
      <alignment horizontal="center" vertical="center"/>
      <protection hidden="1"/>
    </xf>
    <xf numFmtId="171" fontId="11" fillId="0" borderId="79" xfId="0" applyNumberFormat="1" applyFont="1" applyBorder="1" applyAlignment="1" applyProtection="1">
      <alignment horizontal="center" vertical="center"/>
      <protection hidden="1"/>
    </xf>
    <xf numFmtId="2" fontId="11" fillId="0" borderId="14" xfId="0" applyNumberFormat="1" applyFont="1" applyBorder="1" applyAlignment="1" applyProtection="1">
      <alignment horizontal="right" vertical="center"/>
      <protection hidden="1"/>
    </xf>
    <xf numFmtId="171" fontId="11" fillId="0" borderId="14" xfId="0" applyNumberFormat="1" applyFont="1" applyBorder="1" applyAlignment="1" applyProtection="1">
      <alignment horizontal="center" vertical="center"/>
      <protection hidden="1"/>
    </xf>
    <xf numFmtId="1" fontId="11" fillId="0" borderId="14" xfId="0" applyNumberFormat="1" applyFont="1" applyBorder="1" applyAlignment="1" applyProtection="1">
      <alignment horizontal="center" vertical="center"/>
      <protection hidden="1"/>
    </xf>
    <xf numFmtId="1" fontId="11" fillId="0" borderId="14" xfId="47" applyNumberFormat="1" applyFont="1" applyBorder="1" applyAlignment="1" applyProtection="1">
      <alignment horizontal="center" vertical="center"/>
      <protection hidden="1"/>
    </xf>
    <xf numFmtId="171" fontId="11" fillId="0" borderId="80" xfId="0" applyNumberFormat="1" applyFont="1" applyBorder="1" applyAlignment="1" applyProtection="1">
      <alignment horizontal="center" vertical="center"/>
      <protection hidden="1"/>
    </xf>
    <xf numFmtId="2" fontId="11" fillId="0" borderId="55" xfId="0" applyNumberFormat="1" applyFont="1" applyBorder="1" applyAlignment="1" applyProtection="1">
      <alignment horizontal="right" vertical="center"/>
      <protection hidden="1"/>
    </xf>
    <xf numFmtId="171" fontId="11" fillId="0" borderId="55" xfId="0" applyNumberFormat="1" applyFont="1" applyBorder="1" applyAlignment="1" applyProtection="1">
      <alignment horizontal="center" vertical="center"/>
      <protection hidden="1"/>
    </xf>
    <xf numFmtId="1" fontId="11" fillId="0" borderId="55" xfId="0" applyNumberFormat="1" applyFont="1" applyBorder="1" applyAlignment="1" applyProtection="1">
      <alignment horizontal="center" vertical="center"/>
      <protection hidden="1"/>
    </xf>
    <xf numFmtId="1" fontId="11" fillId="0" borderId="55" xfId="47" applyNumberFormat="1" applyFont="1" applyBorder="1" applyAlignment="1" applyProtection="1">
      <alignment horizontal="center" vertical="center"/>
      <protection hidden="1"/>
    </xf>
    <xf numFmtId="171" fontId="11" fillId="0" borderId="56" xfId="0" applyNumberFormat="1" applyFont="1" applyBorder="1" applyAlignment="1" applyProtection="1">
      <alignment horizontal="center" vertical="center"/>
      <protection hidden="1"/>
    </xf>
    <xf numFmtId="171" fontId="103" fillId="0" borderId="55" xfId="0" applyNumberFormat="1" applyFont="1" applyBorder="1" applyAlignment="1" applyProtection="1">
      <alignment horizontal="center" vertical="center"/>
      <protection hidden="1"/>
    </xf>
    <xf numFmtId="0" fontId="151" fillId="50" borderId="41" xfId="0" applyFont="1" applyFill="1" applyBorder="1" applyAlignment="1" applyProtection="1">
      <alignment vertical="center"/>
      <protection hidden="1"/>
    </xf>
    <xf numFmtId="0" fontId="151" fillId="50" borderId="20" xfId="0" applyFont="1" applyFill="1" applyBorder="1" applyAlignment="1" applyProtection="1">
      <alignment vertical="center"/>
      <protection hidden="1"/>
    </xf>
    <xf numFmtId="0" fontId="104" fillId="42" borderId="0" xfId="0" applyFont="1" applyFill="1" applyBorder="1" applyAlignment="1" applyProtection="1">
      <alignment vertical="center"/>
      <protection hidden="1"/>
    </xf>
    <xf numFmtId="0" fontId="82" fillId="36" borderId="29" xfId="0" applyFont="1" applyFill="1" applyBorder="1" applyAlignment="1" applyProtection="1">
      <alignment horizontal="center" vertical="center"/>
      <protection hidden="1"/>
    </xf>
    <xf numFmtId="0" fontId="82" fillId="36" borderId="45" xfId="0" applyFont="1" applyFill="1" applyBorder="1" applyAlignment="1" applyProtection="1">
      <alignment horizontal="center" vertical="center"/>
      <protection hidden="1"/>
    </xf>
    <xf numFmtId="0" fontId="29" fillId="36" borderId="61" xfId="0" applyNumberFormat="1" applyFont="1" applyFill="1" applyBorder="1" applyAlignment="1" applyProtection="1">
      <alignment horizontal="left" vertical="center"/>
      <protection hidden="1"/>
    </xf>
    <xf numFmtId="0" fontId="29" fillId="36" borderId="43" xfId="0" applyNumberFormat="1" applyFont="1" applyFill="1" applyBorder="1" applyAlignment="1" applyProtection="1">
      <alignment horizontal="left" vertical="center"/>
      <protection hidden="1"/>
    </xf>
    <xf numFmtId="0" fontId="29" fillId="36" borderId="45" xfId="0" applyNumberFormat="1" applyFont="1" applyFill="1" applyBorder="1" applyAlignment="1" applyProtection="1">
      <alignment horizontal="left" vertical="center"/>
      <protection hidden="1"/>
    </xf>
    <xf numFmtId="0" fontId="90" fillId="36" borderId="61" xfId="0" applyFont="1" applyFill="1" applyBorder="1" applyAlignment="1" applyProtection="1">
      <alignment horizontal="center" vertical="center"/>
      <protection hidden="1"/>
    </xf>
    <xf numFmtId="0" fontId="90" fillId="36" borderId="45" xfId="0" applyFont="1" applyFill="1" applyBorder="1" applyAlignment="1" applyProtection="1">
      <alignment horizontal="center" vertical="center"/>
      <protection hidden="1"/>
    </xf>
    <xf numFmtId="0" fontId="82" fillId="36" borderId="16" xfId="0" applyFont="1" applyFill="1" applyBorder="1" applyAlignment="1" applyProtection="1">
      <alignment horizontal="center" vertical="center"/>
      <protection hidden="1"/>
    </xf>
    <xf numFmtId="0" fontId="82" fillId="36" borderId="20" xfId="0" applyFont="1" applyFill="1" applyBorder="1" applyAlignment="1" applyProtection="1">
      <alignment horizontal="center" vertical="center"/>
      <protection hidden="1"/>
    </xf>
    <xf numFmtId="0" fontId="82" fillId="36" borderId="19" xfId="0" applyFont="1" applyFill="1" applyBorder="1" applyAlignment="1" applyProtection="1">
      <alignment horizontal="center" vertical="center"/>
      <protection hidden="1"/>
    </xf>
    <xf numFmtId="0" fontId="82" fillId="36" borderId="46" xfId="0" applyFont="1" applyFill="1" applyBorder="1" applyAlignment="1" applyProtection="1">
      <alignment horizontal="center" vertical="center"/>
      <protection hidden="1"/>
    </xf>
    <xf numFmtId="0" fontId="26" fillId="36" borderId="61" xfId="0" applyNumberFormat="1" applyFont="1" applyFill="1" applyBorder="1" applyAlignment="1" applyProtection="1">
      <alignment horizontal="left"/>
      <protection hidden="1"/>
    </xf>
    <xf numFmtId="0" fontId="26" fillId="36" borderId="43" xfId="0" applyNumberFormat="1" applyFont="1" applyFill="1" applyBorder="1" applyAlignment="1" applyProtection="1">
      <alignment horizontal="left"/>
      <protection hidden="1"/>
    </xf>
    <xf numFmtId="0" fontId="26" fillId="36" borderId="45" xfId="0" applyNumberFormat="1" applyFont="1" applyFill="1" applyBorder="1" applyAlignment="1" applyProtection="1">
      <alignment horizontal="left"/>
      <protection hidden="1"/>
    </xf>
    <xf numFmtId="0" fontId="149" fillId="51" borderId="61" xfId="0" applyFont="1" applyFill="1" applyBorder="1" applyAlignment="1" applyProtection="1">
      <alignment horizontal="left" vertical="center"/>
      <protection hidden="1"/>
    </xf>
    <xf numFmtId="0" fontId="149" fillId="51" borderId="43" xfId="0" applyFont="1" applyFill="1" applyBorder="1" applyAlignment="1" applyProtection="1">
      <alignment horizontal="left" vertical="center"/>
      <protection hidden="1"/>
    </xf>
    <xf numFmtId="0" fontId="149" fillId="51" borderId="45" xfId="0" applyFont="1" applyFill="1" applyBorder="1" applyAlignment="1" applyProtection="1">
      <alignment horizontal="left" vertical="center"/>
      <protection hidden="1"/>
    </xf>
    <xf numFmtId="0" fontId="45" fillId="47" borderId="15" xfId="0" applyNumberFormat="1" applyFont="1" applyFill="1" applyBorder="1" applyAlignment="1" applyProtection="1">
      <alignment horizontal="left" vertical="center"/>
      <protection hidden="1"/>
    </xf>
    <xf numFmtId="0" fontId="45" fillId="47" borderId="13" xfId="0" applyNumberFormat="1" applyFont="1" applyFill="1" applyBorder="1" applyAlignment="1" applyProtection="1">
      <alignment horizontal="left" vertical="center"/>
      <protection hidden="1"/>
    </xf>
    <xf numFmtId="0" fontId="152" fillId="52" borderId="61" xfId="0" applyFont="1" applyFill="1" applyBorder="1" applyAlignment="1" applyProtection="1">
      <alignment horizontal="center" vertical="justify"/>
      <protection hidden="1"/>
    </xf>
    <xf numFmtId="0" fontId="152" fillId="52" borderId="43" xfId="0" applyFont="1" applyFill="1" applyBorder="1" applyAlignment="1" applyProtection="1">
      <alignment horizontal="center" vertical="justify"/>
      <protection hidden="1"/>
    </xf>
    <xf numFmtId="0" fontId="152" fillId="52" borderId="45" xfId="0" applyFont="1" applyFill="1" applyBorder="1" applyAlignment="1" applyProtection="1">
      <alignment horizontal="center" vertical="justify"/>
      <protection hidden="1"/>
    </xf>
    <xf numFmtId="0" fontId="81" fillId="47" borderId="61" xfId="0" applyFont="1" applyFill="1" applyBorder="1" applyAlignment="1" applyProtection="1">
      <alignment horizontal="center" vertical="justify"/>
      <protection hidden="1"/>
    </xf>
    <xf numFmtId="0" fontId="81" fillId="47" borderId="45" xfId="0" applyFont="1" applyFill="1" applyBorder="1" applyAlignment="1" applyProtection="1">
      <alignment horizontal="center" vertical="justify"/>
      <protection hidden="1"/>
    </xf>
    <xf numFmtId="0" fontId="8" fillId="47" borderId="61" xfId="0" applyFont="1" applyFill="1" applyBorder="1" applyAlignment="1" applyProtection="1">
      <alignment horizontal="center" vertical="justify"/>
      <protection hidden="1"/>
    </xf>
    <xf numFmtId="0" fontId="8" fillId="47" borderId="45" xfId="0" applyFont="1" applyFill="1" applyBorder="1" applyAlignment="1" applyProtection="1">
      <alignment horizontal="center" vertical="justify"/>
      <protection hidden="1"/>
    </xf>
    <xf numFmtId="2" fontId="12" fillId="41" borderId="61" xfId="0" applyNumberFormat="1" applyFont="1" applyFill="1" applyBorder="1" applyAlignment="1" applyProtection="1">
      <alignment horizontal="left" vertical="center"/>
      <protection locked="0"/>
    </xf>
    <xf numFmtId="2" fontId="12" fillId="41" borderId="45" xfId="0" applyNumberFormat="1" applyFont="1" applyFill="1" applyBorder="1" applyAlignment="1" applyProtection="1">
      <alignment horizontal="left" vertical="center"/>
      <protection locked="0"/>
    </xf>
    <xf numFmtId="0" fontId="75" fillId="42" borderId="0" xfId="0" applyFont="1" applyFill="1" applyBorder="1" applyAlignment="1" applyProtection="1">
      <alignment horizontal="left" vertical="center"/>
      <protection hidden="1"/>
    </xf>
    <xf numFmtId="0" fontId="34" fillId="51" borderId="7" xfId="0" applyFont="1" applyFill="1" applyBorder="1" applyAlignment="1" applyProtection="1">
      <alignment horizontal="left" vertical="center"/>
      <protection hidden="1"/>
    </xf>
    <xf numFmtId="0" fontId="29" fillId="47" borderId="61" xfId="0" applyNumberFormat="1" applyFont="1" applyFill="1" applyBorder="1" applyAlignment="1" applyProtection="1">
      <alignment horizontal="center" vertical="center"/>
      <protection hidden="1"/>
    </xf>
    <xf numFmtId="0" fontId="29" fillId="47" borderId="45" xfId="0" applyNumberFormat="1" applyFont="1" applyFill="1" applyBorder="1" applyAlignment="1" applyProtection="1">
      <alignment horizontal="center" vertical="center"/>
      <protection hidden="1"/>
    </xf>
    <xf numFmtId="0" fontId="153" fillId="42" borderId="0" xfId="0" applyFont="1" applyFill="1" applyBorder="1" applyAlignment="1" applyProtection="1">
      <alignment horizontal="left" vertical="center"/>
      <protection hidden="1"/>
    </xf>
    <xf numFmtId="0" fontId="34" fillId="42" borderId="0" xfId="0" applyFont="1" applyFill="1" applyBorder="1" applyAlignment="1" applyProtection="1">
      <alignment horizontal="left" vertical="center"/>
      <protection hidden="1"/>
    </xf>
    <xf numFmtId="0" fontId="24" fillId="45" borderId="61" xfId="0" applyFont="1" applyFill="1" applyBorder="1" applyAlignment="1" applyProtection="1">
      <alignment horizontal="center" vertical="center"/>
      <protection hidden="1"/>
    </xf>
    <xf numFmtId="0" fontId="24" fillId="45" borderId="43" xfId="0" applyFont="1" applyFill="1" applyBorder="1" applyAlignment="1" applyProtection="1">
      <alignment horizontal="center" vertical="center"/>
      <protection hidden="1"/>
    </xf>
    <xf numFmtId="0" fontId="24" fillId="45" borderId="45" xfId="0" applyFont="1" applyFill="1" applyBorder="1" applyAlignment="1" applyProtection="1">
      <alignment horizontal="center" vertical="center"/>
      <protection hidden="1"/>
    </xf>
    <xf numFmtId="0" fontId="26" fillId="36" borderId="17" xfId="0" applyNumberFormat="1" applyFont="1" applyFill="1" applyBorder="1" applyAlignment="1" applyProtection="1">
      <alignment horizontal="left" vertical="center"/>
      <protection hidden="1"/>
    </xf>
    <xf numFmtId="0" fontId="26" fillId="36" borderId="0" xfId="0" applyNumberFormat="1" applyFont="1" applyFill="1" applyBorder="1" applyAlignment="1" applyProtection="1">
      <alignment horizontal="left" vertical="center"/>
      <protection hidden="1"/>
    </xf>
    <xf numFmtId="0" fontId="26" fillId="36" borderId="21" xfId="0" applyNumberFormat="1" applyFont="1" applyFill="1" applyBorder="1" applyAlignment="1" applyProtection="1">
      <alignment horizontal="left" vertical="center"/>
      <protection hidden="1"/>
    </xf>
    <xf numFmtId="0" fontId="8" fillId="37" borderId="61" xfId="0" applyFont="1" applyFill="1" applyBorder="1" applyAlignment="1" applyProtection="1">
      <alignment horizontal="left" vertical="center"/>
      <protection locked="0"/>
    </xf>
    <xf numFmtId="0" fontId="8" fillId="37" borderId="43" xfId="0" applyFont="1" applyFill="1" applyBorder="1" applyAlignment="1" applyProtection="1">
      <alignment horizontal="left" vertical="center"/>
      <protection locked="0"/>
    </xf>
    <xf numFmtId="0" fontId="8" fillId="37" borderId="45" xfId="0" applyFont="1" applyFill="1" applyBorder="1" applyAlignment="1" applyProtection="1">
      <alignment horizontal="left" vertical="center"/>
      <protection locked="0"/>
    </xf>
    <xf numFmtId="0" fontId="45" fillId="36" borderId="15" xfId="0" applyFont="1" applyFill="1" applyBorder="1" applyAlignment="1" applyProtection="1">
      <alignment horizontal="left" vertical="center"/>
      <protection hidden="1"/>
    </xf>
    <xf numFmtId="0" fontId="45" fillId="36" borderId="13" xfId="0" applyFont="1" applyFill="1" applyBorder="1" applyAlignment="1" applyProtection="1">
      <alignment horizontal="left" vertical="center"/>
      <protection hidden="1"/>
    </xf>
    <xf numFmtId="0" fontId="29" fillId="42" borderId="0" xfId="0" applyFont="1" applyFill="1" applyBorder="1" applyAlignment="1" applyProtection="1">
      <alignment horizontal="left" vertical="center"/>
      <protection hidden="1"/>
    </xf>
    <xf numFmtId="0" fontId="25" fillId="13" borderId="61" xfId="0" applyFont="1" applyFill="1" applyBorder="1" applyAlignment="1" applyProtection="1">
      <alignment horizontal="right" vertical="center"/>
      <protection hidden="1"/>
    </xf>
    <xf numFmtId="0" fontId="25" fillId="13" borderId="45" xfId="0" applyFont="1" applyFill="1" applyBorder="1" applyAlignment="1" applyProtection="1">
      <alignment horizontal="right" vertical="center"/>
      <protection hidden="1"/>
    </xf>
    <xf numFmtId="2" fontId="12" fillId="48" borderId="16" xfId="0" applyNumberFormat="1" applyFont="1" applyFill="1" applyBorder="1" applyAlignment="1" applyProtection="1">
      <alignment horizontal="left" vertical="center"/>
      <protection locked="0"/>
    </xf>
    <xf numFmtId="2" fontId="12" fillId="48" borderId="20" xfId="0" applyNumberFormat="1" applyFont="1" applyFill="1" applyBorder="1" applyAlignment="1" applyProtection="1">
      <alignment horizontal="left" vertical="center"/>
      <protection locked="0"/>
    </xf>
    <xf numFmtId="0" fontId="91" fillId="36" borderId="61" xfId="0" applyFont="1" applyFill="1" applyBorder="1" applyAlignment="1" applyProtection="1">
      <alignment horizontal="center" vertical="center"/>
      <protection hidden="1"/>
    </xf>
    <xf numFmtId="0" fontId="91" fillId="36" borderId="43" xfId="0" applyFont="1" applyFill="1" applyBorder="1" applyAlignment="1" applyProtection="1">
      <alignment horizontal="center" vertical="center"/>
      <protection hidden="1"/>
    </xf>
    <xf numFmtId="0" fontId="91" fillId="36" borderId="46" xfId="0" applyFont="1" applyFill="1" applyBorder="1" applyAlignment="1" applyProtection="1">
      <alignment horizontal="center" vertical="center"/>
      <protection hidden="1"/>
    </xf>
    <xf numFmtId="0" fontId="12" fillId="45" borderId="19" xfId="0" applyFont="1" applyFill="1" applyBorder="1" applyAlignment="1" applyProtection="1">
      <alignment horizontal="center" vertical="center"/>
      <protection hidden="1"/>
    </xf>
    <xf numFmtId="0" fontId="12" fillId="45" borderId="29" xfId="0" applyFont="1" applyFill="1" applyBorder="1" applyAlignment="1" applyProtection="1">
      <alignment horizontal="center" vertical="center"/>
      <protection hidden="1"/>
    </xf>
    <xf numFmtId="0" fontId="12" fillId="45" borderId="43" xfId="0" applyFont="1" applyFill="1" applyBorder="1" applyAlignment="1" applyProtection="1">
      <alignment horizontal="center" vertical="center"/>
      <protection hidden="1"/>
    </xf>
    <xf numFmtId="0" fontId="12" fillId="45" borderId="45" xfId="0" applyFont="1" applyFill="1" applyBorder="1" applyAlignment="1" applyProtection="1">
      <alignment horizontal="center" vertical="center"/>
      <protection hidden="1"/>
    </xf>
    <xf numFmtId="0" fontId="36" fillId="36" borderId="19" xfId="0" applyNumberFormat="1" applyFont="1" applyFill="1" applyBorder="1" applyAlignment="1" applyProtection="1">
      <alignment horizontal="center" vertical="justify"/>
      <protection hidden="1"/>
    </xf>
    <xf numFmtId="0" fontId="36" fillId="36" borderId="29" xfId="0" applyNumberFormat="1" applyFont="1" applyFill="1" applyBorder="1" applyAlignment="1" applyProtection="1">
      <alignment horizontal="center" vertical="justify"/>
      <protection hidden="1"/>
    </xf>
    <xf numFmtId="0" fontId="36" fillId="36" borderId="46" xfId="0" applyNumberFormat="1" applyFont="1" applyFill="1" applyBorder="1" applyAlignment="1" applyProtection="1">
      <alignment horizontal="center" vertical="justify"/>
      <protection hidden="1"/>
    </xf>
    <xf numFmtId="2" fontId="12" fillId="41" borderId="81" xfId="0" applyNumberFormat="1" applyFont="1" applyFill="1" applyBorder="1" applyAlignment="1" applyProtection="1">
      <alignment horizontal="left" vertical="center"/>
      <protection locked="0"/>
    </xf>
    <xf numFmtId="2" fontId="12" fillId="41" borderId="82" xfId="0" applyNumberFormat="1" applyFont="1" applyFill="1" applyBorder="1" applyAlignment="1" applyProtection="1">
      <alignment horizontal="left" vertical="center"/>
      <protection locked="0"/>
    </xf>
    <xf numFmtId="2" fontId="12" fillId="41" borderId="7" xfId="0" applyNumberFormat="1" applyFont="1" applyFill="1" applyBorder="1" applyAlignment="1" applyProtection="1">
      <alignment horizontal="left" vertical="center"/>
      <protection locked="0"/>
    </xf>
    <xf numFmtId="0" fontId="154" fillId="48" borderId="7" xfId="0" applyNumberFormat="1" applyFont="1" applyFill="1" applyBorder="1" applyAlignment="1" applyProtection="1">
      <alignment horizontal="left" vertical="center"/>
      <protection hidden="1"/>
    </xf>
    <xf numFmtId="1" fontId="11" fillId="37" borderId="61" xfId="47" applyNumberFormat="1" applyFont="1" applyFill="1" applyBorder="1" applyAlignment="1" applyProtection="1">
      <alignment horizontal="center" vertical="center"/>
      <protection locked="0"/>
    </xf>
    <xf numFmtId="1" fontId="11" fillId="37" borderId="43" xfId="47" applyNumberFormat="1" applyFont="1" applyFill="1" applyBorder="1" applyAlignment="1" applyProtection="1">
      <alignment horizontal="center" vertical="center"/>
      <protection locked="0"/>
    </xf>
    <xf numFmtId="1" fontId="11" fillId="37" borderId="45" xfId="47" applyNumberFormat="1" applyFont="1" applyFill="1" applyBorder="1" applyAlignment="1" applyProtection="1">
      <alignment horizontal="center" vertical="center"/>
      <protection locked="0"/>
    </xf>
    <xf numFmtId="0" fontId="45" fillId="36" borderId="19" xfId="0" applyFont="1" applyFill="1" applyBorder="1" applyAlignment="1" applyProtection="1">
      <alignment horizontal="center" vertical="center"/>
      <protection hidden="1"/>
    </xf>
    <xf numFmtId="0" fontId="45" fillId="36" borderId="29" xfId="0" applyFont="1" applyFill="1" applyBorder="1" applyAlignment="1" applyProtection="1">
      <alignment horizontal="center" vertical="center"/>
      <protection hidden="1"/>
    </xf>
    <xf numFmtId="0" fontId="45" fillId="36" borderId="83" xfId="0" applyFont="1" applyFill="1" applyBorder="1" applyAlignment="1" applyProtection="1">
      <alignment horizontal="center" vertical="center"/>
      <protection hidden="1"/>
    </xf>
    <xf numFmtId="0" fontId="12" fillId="45" borderId="61" xfId="0" applyFont="1" applyFill="1" applyBorder="1" applyAlignment="1" applyProtection="1">
      <alignment horizontal="center" vertical="center"/>
      <protection hidden="1"/>
    </xf>
    <xf numFmtId="0" fontId="149" fillId="51" borderId="29" xfId="0" applyNumberFormat="1" applyFont="1" applyFill="1" applyBorder="1" applyAlignment="1" applyProtection="1">
      <alignment horizontal="center" vertical="justify"/>
      <protection hidden="1"/>
    </xf>
    <xf numFmtId="0" fontId="149" fillId="51" borderId="46" xfId="0" applyNumberFormat="1" applyFont="1" applyFill="1" applyBorder="1" applyAlignment="1" applyProtection="1">
      <alignment horizontal="center" vertical="justify"/>
      <protection hidden="1"/>
    </xf>
    <xf numFmtId="2" fontId="12" fillId="53" borderId="61" xfId="0" applyNumberFormat="1" applyFont="1" applyFill="1" applyBorder="1" applyAlignment="1" applyProtection="1">
      <alignment horizontal="left" vertical="center"/>
      <protection locked="0"/>
    </xf>
    <xf numFmtId="2" fontId="12" fillId="53" borderId="45" xfId="0" applyNumberFormat="1" applyFont="1" applyFill="1" applyBorder="1" applyAlignment="1" applyProtection="1">
      <alignment horizontal="left" vertical="center"/>
      <protection locked="0"/>
    </xf>
    <xf numFmtId="0" fontId="26" fillId="36" borderId="61" xfId="0" applyNumberFormat="1" applyFont="1" applyFill="1" applyBorder="1" applyAlignment="1" applyProtection="1">
      <alignment horizontal="left" vertical="center"/>
      <protection hidden="1"/>
    </xf>
    <xf numFmtId="0" fontId="26" fillId="36" borderId="43" xfId="0" applyNumberFormat="1" applyFont="1" applyFill="1" applyBorder="1" applyAlignment="1" applyProtection="1">
      <alignment horizontal="left" vertical="center"/>
      <protection hidden="1"/>
    </xf>
    <xf numFmtId="0" fontId="26" fillId="36" borderId="45" xfId="0" applyNumberFormat="1" applyFont="1" applyFill="1" applyBorder="1" applyAlignment="1" applyProtection="1">
      <alignment horizontal="left" vertical="center"/>
      <protection hidden="1"/>
    </xf>
    <xf numFmtId="0" fontId="11" fillId="37" borderId="61" xfId="0" applyFont="1" applyFill="1" applyBorder="1" applyAlignment="1" applyProtection="1">
      <alignment horizontal="left" vertical="center"/>
      <protection locked="0"/>
    </xf>
    <xf numFmtId="0" fontId="11" fillId="37" borderId="43" xfId="0" applyFont="1" applyFill="1" applyBorder="1" applyAlignment="1" applyProtection="1">
      <alignment horizontal="left" vertical="center"/>
      <protection locked="0"/>
    </xf>
    <xf numFmtId="0" fontId="11" fillId="37" borderId="45" xfId="0" applyFont="1" applyFill="1" applyBorder="1" applyAlignment="1" applyProtection="1">
      <alignment horizontal="left" vertical="center"/>
      <protection locked="0"/>
    </xf>
    <xf numFmtId="0" fontId="8" fillId="0" borderId="16" xfId="77" applyFont="1" applyBorder="1" applyAlignment="1" applyProtection="1">
      <alignment horizontal="center" vertical="center" wrapText="1"/>
      <protection hidden="1"/>
    </xf>
    <xf numFmtId="0" fontId="8" fillId="0" borderId="41" xfId="77" applyFont="1" applyBorder="1" applyAlignment="1" applyProtection="1">
      <alignment horizontal="center" vertical="center" wrapText="1"/>
      <protection hidden="1"/>
    </xf>
    <xf numFmtId="0" fontId="8" fillId="0" borderId="17" xfId="77" applyFont="1" applyBorder="1" applyAlignment="1" applyProtection="1">
      <alignment horizontal="center" vertical="center"/>
      <protection hidden="1"/>
    </xf>
    <xf numFmtId="0" fontId="8" fillId="0" borderId="0" xfId="77" applyFont="1" applyBorder="1" applyAlignment="1" applyProtection="1">
      <alignment horizontal="center" vertical="center"/>
      <protection hidden="1"/>
    </xf>
    <xf numFmtId="0" fontId="59" fillId="0" borderId="0" xfId="77" applyFont="1" applyBorder="1" applyAlignment="1" applyProtection="1">
      <alignment horizontal="center" vertical="center"/>
      <protection hidden="1"/>
    </xf>
    <xf numFmtId="0" fontId="59" fillId="0" borderId="21" xfId="77" applyFont="1" applyBorder="1" applyAlignment="1" applyProtection="1">
      <alignment horizontal="center" vertical="center"/>
      <protection hidden="1"/>
    </xf>
    <xf numFmtId="0" fontId="59" fillId="0" borderId="29" xfId="77" applyFont="1" applyBorder="1" applyAlignment="1" applyProtection="1">
      <alignment horizontal="center" vertical="center"/>
      <protection hidden="1"/>
    </xf>
    <xf numFmtId="0" fontId="59" fillId="0" borderId="46" xfId="77" applyFont="1" applyBorder="1" applyAlignment="1" applyProtection="1">
      <alignment horizontal="center" vertical="center"/>
      <protection hidden="1"/>
    </xf>
    <xf numFmtId="0" fontId="25" fillId="0" borderId="70" xfId="77" applyFont="1" applyBorder="1" applyAlignment="1" applyProtection="1">
      <alignment horizontal="center" vertical="center"/>
      <protection hidden="1"/>
    </xf>
    <xf numFmtId="0" fontId="25" fillId="0" borderId="47" xfId="77" applyFont="1" applyBorder="1" applyAlignment="1" applyProtection="1">
      <alignment horizontal="center" vertical="center"/>
      <protection hidden="1"/>
    </xf>
    <xf numFmtId="2" fontId="8" fillId="0" borderId="0" xfId="77" applyNumberFormat="1" applyFont="1" applyBorder="1" applyAlignment="1" applyProtection="1">
      <alignment horizontal="right" vertical="center"/>
      <protection hidden="1"/>
    </xf>
    <xf numFmtId="0" fontId="25" fillId="0" borderId="0" xfId="77" applyFont="1" applyBorder="1" applyAlignment="1" applyProtection="1">
      <alignment horizontal="center" vertical="center"/>
      <protection hidden="1"/>
    </xf>
    <xf numFmtId="0" fontId="25" fillId="0" borderId="21" xfId="77" applyFont="1" applyBorder="1" applyAlignment="1" applyProtection="1">
      <alignment horizontal="center" vertical="center"/>
      <protection hidden="1"/>
    </xf>
    <xf numFmtId="0" fontId="59" fillId="0" borderId="16" xfId="77" applyFont="1" applyBorder="1" applyAlignment="1" applyProtection="1">
      <alignment horizontal="center" vertical="center"/>
      <protection/>
    </xf>
    <xf numFmtId="0" fontId="59" fillId="0" borderId="41" xfId="77" applyFont="1" applyBorder="1" applyAlignment="1" applyProtection="1">
      <alignment horizontal="center" vertical="center"/>
      <protection/>
    </xf>
    <xf numFmtId="0" fontId="59" fillId="0" borderId="20" xfId="77" applyFont="1" applyBorder="1" applyAlignment="1" applyProtection="1">
      <alignment horizontal="center" vertical="center"/>
      <protection/>
    </xf>
    <xf numFmtId="0" fontId="59" fillId="0" borderId="19" xfId="77" applyFont="1" applyBorder="1" applyAlignment="1" applyProtection="1">
      <alignment horizontal="center" vertical="center"/>
      <protection/>
    </xf>
    <xf numFmtId="0" fontId="59" fillId="0" borderId="29" xfId="77" applyFont="1" applyBorder="1" applyAlignment="1" applyProtection="1">
      <alignment horizontal="center" vertical="center"/>
      <protection/>
    </xf>
    <xf numFmtId="0" fontId="59" fillId="0" borderId="46" xfId="77" applyFont="1" applyBorder="1" applyAlignment="1" applyProtection="1">
      <alignment horizontal="center" vertical="center"/>
      <protection/>
    </xf>
    <xf numFmtId="1" fontId="59" fillId="0" borderId="16" xfId="77" applyNumberFormat="1" applyFont="1" applyBorder="1" applyAlignment="1" applyProtection="1">
      <alignment horizontal="center" vertical="justify"/>
      <protection/>
    </xf>
    <xf numFmtId="1" fontId="59" fillId="0" borderId="41" xfId="77" applyNumberFormat="1" applyFont="1" applyBorder="1" applyAlignment="1" applyProtection="1">
      <alignment horizontal="center" vertical="justify"/>
      <protection/>
    </xf>
    <xf numFmtId="1" fontId="59" fillId="0" borderId="20" xfId="77" applyNumberFormat="1" applyFont="1" applyBorder="1" applyAlignment="1" applyProtection="1">
      <alignment horizontal="center" vertical="justify"/>
      <protection/>
    </xf>
    <xf numFmtId="1" fontId="59" fillId="0" borderId="19" xfId="77" applyNumberFormat="1" applyFont="1" applyBorder="1" applyAlignment="1" applyProtection="1">
      <alignment horizontal="center" vertical="justify"/>
      <protection/>
    </xf>
    <xf numFmtId="1" fontId="59" fillId="0" borderId="29" xfId="77" applyNumberFormat="1" applyFont="1" applyBorder="1" applyAlignment="1" applyProtection="1">
      <alignment horizontal="center" vertical="justify"/>
      <protection/>
    </xf>
    <xf numFmtId="1" fontId="59" fillId="0" borderId="46" xfId="77" applyNumberFormat="1" applyFont="1" applyBorder="1" applyAlignment="1" applyProtection="1">
      <alignment horizontal="center" vertical="justify"/>
      <protection/>
    </xf>
    <xf numFmtId="0" fontId="59" fillId="0" borderId="61" xfId="0" applyFont="1" applyBorder="1" applyAlignment="1" applyProtection="1">
      <alignment horizontal="center" vertical="center"/>
      <protection hidden="1"/>
    </xf>
    <xf numFmtId="0" fontId="59" fillId="0" borderId="43" xfId="0" applyFont="1" applyBorder="1" applyAlignment="1" applyProtection="1">
      <alignment horizontal="center" vertical="center"/>
      <protection hidden="1"/>
    </xf>
    <xf numFmtId="0" fontId="8" fillId="0" borderId="19" xfId="77" applyFont="1" applyBorder="1" applyAlignment="1" applyProtection="1">
      <alignment horizontal="center" vertical="center"/>
      <protection hidden="1"/>
    </xf>
    <xf numFmtId="0" fontId="8" fillId="0" borderId="29" xfId="77" applyFont="1" applyBorder="1" applyAlignment="1" applyProtection="1">
      <alignment horizontal="center" vertical="center"/>
      <protection hidden="1"/>
    </xf>
    <xf numFmtId="2" fontId="8" fillId="0" borderId="29" xfId="77" applyNumberFormat="1" applyFont="1" applyBorder="1" applyAlignment="1" applyProtection="1">
      <alignment horizontal="right" vertical="center"/>
      <protection hidden="1"/>
    </xf>
    <xf numFmtId="0" fontId="25" fillId="0" borderId="61" xfId="77" applyFont="1" applyBorder="1" applyAlignment="1" applyProtection="1">
      <alignment horizontal="center" vertical="center"/>
      <protection/>
    </xf>
    <xf numFmtId="0" fontId="25" fillId="0" borderId="43" xfId="77" applyFont="1" applyBorder="1" applyAlignment="1" applyProtection="1">
      <alignment horizontal="center" vertical="center"/>
      <protection/>
    </xf>
    <xf numFmtId="0" fontId="59" fillId="42" borderId="61" xfId="77" applyFont="1" applyFill="1" applyBorder="1" applyAlignment="1" applyProtection="1">
      <alignment horizontal="left" vertical="center"/>
      <protection hidden="1"/>
    </xf>
    <xf numFmtId="0" fontId="59" fillId="42" borderId="43" xfId="77" applyFont="1" applyFill="1" applyBorder="1" applyAlignment="1" applyProtection="1">
      <alignment horizontal="left" vertical="center"/>
      <protection hidden="1"/>
    </xf>
    <xf numFmtId="0" fontId="59" fillId="42" borderId="45" xfId="77" applyFont="1" applyFill="1" applyBorder="1" applyAlignment="1" applyProtection="1">
      <alignment horizontal="left" vertical="center"/>
      <protection hidden="1"/>
    </xf>
    <xf numFmtId="0" fontId="76" fillId="43" borderId="43" xfId="77" applyFont="1" applyFill="1" applyBorder="1" applyAlignment="1" applyProtection="1">
      <alignment horizontal="left" vertical="center"/>
      <protection hidden="1"/>
    </xf>
    <xf numFmtId="0" fontId="76" fillId="43" borderId="61" xfId="77" applyFont="1" applyFill="1" applyBorder="1" applyAlignment="1" applyProtection="1">
      <alignment horizontal="center" vertical="center"/>
      <protection hidden="1"/>
    </xf>
    <xf numFmtId="0" fontId="76" fillId="43" borderId="43" xfId="77" applyFont="1" applyFill="1" applyBorder="1" applyAlignment="1" applyProtection="1">
      <alignment horizontal="center" vertical="center"/>
      <protection hidden="1"/>
    </xf>
    <xf numFmtId="0" fontId="76" fillId="43" borderId="45" xfId="77" applyFont="1" applyFill="1" applyBorder="1" applyAlignment="1" applyProtection="1">
      <alignment horizontal="center" vertical="center"/>
      <protection hidden="1"/>
    </xf>
    <xf numFmtId="0" fontId="79" fillId="42" borderId="61" xfId="77" applyFont="1" applyFill="1" applyBorder="1" applyAlignment="1" applyProtection="1">
      <alignment horizontal="right" vertical="center"/>
      <protection hidden="1"/>
    </xf>
    <xf numFmtId="0" fontId="79" fillId="42" borderId="43" xfId="77" applyFont="1" applyFill="1" applyBorder="1" applyAlignment="1" applyProtection="1">
      <alignment horizontal="right" vertical="center"/>
      <protection hidden="1"/>
    </xf>
    <xf numFmtId="0" fontId="59" fillId="42" borderId="16" xfId="77" applyFont="1" applyFill="1" applyBorder="1" applyAlignment="1" applyProtection="1">
      <alignment horizontal="center" vertical="center"/>
      <protection hidden="1"/>
    </xf>
    <xf numFmtId="0" fontId="59" fillId="42" borderId="41" xfId="77" applyFont="1" applyFill="1" applyBorder="1" applyAlignment="1" applyProtection="1">
      <alignment horizontal="center" vertical="center"/>
      <protection hidden="1"/>
    </xf>
    <xf numFmtId="0" fontId="59" fillId="42" borderId="20" xfId="77" applyFont="1" applyFill="1" applyBorder="1" applyAlignment="1" applyProtection="1">
      <alignment horizontal="center" vertical="center"/>
      <protection hidden="1"/>
    </xf>
    <xf numFmtId="0" fontId="59" fillId="42" borderId="17" xfId="77" applyFont="1" applyFill="1" applyBorder="1" applyAlignment="1" applyProtection="1">
      <alignment horizontal="center" vertical="center"/>
      <protection hidden="1"/>
    </xf>
    <xf numFmtId="0" fontId="59" fillId="42" borderId="0" xfId="77" applyFont="1" applyFill="1" applyBorder="1" applyAlignment="1" applyProtection="1">
      <alignment horizontal="center" vertical="center"/>
      <protection hidden="1"/>
    </xf>
    <xf numFmtId="0" fontId="59" fillId="42" borderId="29" xfId="77" applyFont="1" applyFill="1" applyBorder="1" applyAlignment="1" applyProtection="1">
      <alignment horizontal="center" vertical="center"/>
      <protection hidden="1"/>
    </xf>
    <xf numFmtId="0" fontId="59" fillId="42" borderId="46" xfId="77" applyFont="1" applyFill="1" applyBorder="1" applyAlignment="1" applyProtection="1">
      <alignment horizontal="center" vertical="center"/>
      <protection hidden="1"/>
    </xf>
    <xf numFmtId="0" fontId="59" fillId="42" borderId="43" xfId="77" applyFont="1" applyFill="1" applyBorder="1" applyAlignment="1" applyProtection="1">
      <alignment horizontal="center" vertical="center"/>
      <protection hidden="1"/>
    </xf>
    <xf numFmtId="0" fontId="59" fillId="42" borderId="45" xfId="77" applyFont="1" applyFill="1" applyBorder="1" applyAlignment="1" applyProtection="1">
      <alignment horizontal="center" vertical="center"/>
      <protection hidden="1"/>
    </xf>
    <xf numFmtId="0" fontId="79" fillId="42" borderId="61" xfId="77" applyFont="1" applyFill="1" applyBorder="1" applyAlignment="1" applyProtection="1">
      <alignment horizontal="left" vertical="center"/>
      <protection hidden="1"/>
    </xf>
    <xf numFmtId="0" fontId="79" fillId="42" borderId="43" xfId="77" applyFont="1" applyFill="1" applyBorder="1" applyAlignment="1" applyProtection="1">
      <alignment horizontal="left" vertical="center"/>
      <protection hidden="1"/>
    </xf>
    <xf numFmtId="0" fontId="79" fillId="42" borderId="45" xfId="77" applyFont="1" applyFill="1" applyBorder="1" applyAlignment="1" applyProtection="1">
      <alignment horizontal="left" vertical="center"/>
      <protection hidden="1"/>
    </xf>
    <xf numFmtId="0" fontId="24" fillId="0" borderId="84" xfId="77" applyFont="1" applyBorder="1" applyAlignment="1" applyProtection="1">
      <alignment horizontal="right" vertical="center"/>
      <protection hidden="1"/>
    </xf>
    <xf numFmtId="0" fontId="24" fillId="0" borderId="77" xfId="77" applyFont="1" applyBorder="1" applyAlignment="1" applyProtection="1">
      <alignment horizontal="right" vertical="center"/>
      <protection hidden="1"/>
    </xf>
    <xf numFmtId="0" fontId="24" fillId="0" borderId="73" xfId="77" applyFont="1" applyBorder="1" applyAlignment="1" applyProtection="1">
      <alignment horizontal="right" vertical="center"/>
      <protection hidden="1"/>
    </xf>
    <xf numFmtId="0" fontId="24" fillId="0" borderId="71" xfId="77" applyFont="1" applyBorder="1" applyAlignment="1" applyProtection="1">
      <alignment horizontal="center" vertical="center"/>
      <protection hidden="1"/>
    </xf>
    <xf numFmtId="0" fontId="24" fillId="0" borderId="41" xfId="77" applyFont="1" applyBorder="1" applyAlignment="1" applyProtection="1">
      <alignment horizontal="center" vertical="center"/>
      <protection hidden="1"/>
    </xf>
    <xf numFmtId="0" fontId="24" fillId="0" borderId="20" xfId="77" applyFont="1" applyBorder="1" applyAlignment="1" applyProtection="1">
      <alignment horizontal="center" vertical="center"/>
      <protection hidden="1"/>
    </xf>
    <xf numFmtId="0" fontId="59" fillId="42" borderId="61" xfId="77" applyFont="1" applyFill="1" applyBorder="1" applyAlignment="1" applyProtection="1">
      <alignment horizontal="center" vertical="center"/>
      <protection hidden="1"/>
    </xf>
    <xf numFmtId="0" fontId="76" fillId="51" borderId="19" xfId="77" applyFont="1" applyFill="1" applyBorder="1" applyAlignment="1" applyProtection="1">
      <alignment horizontal="center" vertical="center"/>
      <protection hidden="1"/>
    </xf>
    <xf numFmtId="0" fontId="76" fillId="51" borderId="29" xfId="77" applyFont="1" applyFill="1" applyBorder="1" applyAlignment="1" applyProtection="1">
      <alignment horizontal="center" vertical="center"/>
      <protection hidden="1"/>
    </xf>
    <xf numFmtId="0" fontId="76" fillId="51" borderId="46" xfId="77" applyFont="1" applyFill="1" applyBorder="1" applyAlignment="1" applyProtection="1">
      <alignment horizontal="center" vertical="center"/>
      <protection hidden="1"/>
    </xf>
    <xf numFmtId="0" fontId="76" fillId="43" borderId="43" xfId="77" applyFont="1" applyFill="1" applyBorder="1" applyAlignment="1" applyProtection="1">
      <alignment horizontal="right" vertical="center"/>
      <protection hidden="1"/>
    </xf>
    <xf numFmtId="0" fontId="76" fillId="51" borderId="16" xfId="77" applyFont="1" applyFill="1" applyBorder="1" applyAlignment="1" applyProtection="1">
      <alignment horizontal="center" vertical="center"/>
      <protection hidden="1"/>
    </xf>
    <xf numFmtId="0" fontId="76" fillId="51" borderId="41" xfId="77" applyFont="1" applyFill="1" applyBorder="1" applyAlignment="1" applyProtection="1">
      <alignment horizontal="center" vertical="center"/>
      <protection hidden="1"/>
    </xf>
    <xf numFmtId="0" fontId="76" fillId="51" borderId="20" xfId="77" applyFont="1" applyFill="1" applyBorder="1" applyAlignment="1" applyProtection="1">
      <alignment horizontal="center" vertical="center"/>
      <protection hidden="1"/>
    </xf>
    <xf numFmtId="0" fontId="24" fillId="43" borderId="15" xfId="77" applyFont="1" applyFill="1" applyBorder="1" applyAlignment="1" applyProtection="1">
      <alignment horizontal="center" vertical="center" wrapText="1"/>
      <protection/>
    </xf>
    <xf numFmtId="0" fontId="24" fillId="43" borderId="13" xfId="77" applyFont="1" applyFill="1" applyBorder="1" applyAlignment="1" applyProtection="1">
      <alignment horizontal="center" vertical="center" wrapText="1"/>
      <protection/>
    </xf>
    <xf numFmtId="0" fontId="24" fillId="0" borderId="61" xfId="77" applyFont="1" applyBorder="1" applyAlignment="1" applyProtection="1">
      <alignment horizontal="center" vertical="center"/>
      <protection hidden="1"/>
    </xf>
    <xf numFmtId="0" fontId="24" fillId="0" borderId="43" xfId="77" applyFont="1" applyBorder="1" applyAlignment="1" applyProtection="1">
      <alignment horizontal="center" vertical="center"/>
      <protection hidden="1"/>
    </xf>
    <xf numFmtId="0" fontId="24" fillId="0" borderId="45" xfId="77" applyFont="1" applyBorder="1" applyAlignment="1" applyProtection="1">
      <alignment horizontal="center" vertical="center"/>
      <protection hidden="1"/>
    </xf>
    <xf numFmtId="0" fontId="71" fillId="43" borderId="61" xfId="77" applyFont="1" applyFill="1" applyBorder="1" applyAlignment="1" applyProtection="1">
      <alignment horizontal="center" vertical="center" wrapText="1"/>
      <protection/>
    </xf>
    <xf numFmtId="0" fontId="71" fillId="43" borderId="43" xfId="77" applyFont="1" applyFill="1" applyBorder="1" applyAlignment="1" applyProtection="1">
      <alignment horizontal="center" vertical="center" wrapText="1"/>
      <protection/>
    </xf>
    <xf numFmtId="0" fontId="71" fillId="43" borderId="45" xfId="77" applyFont="1" applyFill="1" applyBorder="1" applyAlignment="1" applyProtection="1">
      <alignment horizontal="center" vertical="center" wrapText="1"/>
      <protection/>
    </xf>
    <xf numFmtId="0" fontId="24" fillId="0" borderId="85" xfId="77" applyFont="1" applyBorder="1" applyAlignment="1" applyProtection="1">
      <alignment horizontal="center" vertical="center"/>
      <protection hidden="1"/>
    </xf>
    <xf numFmtId="0" fontId="24" fillId="0" borderId="70" xfId="77" applyFont="1" applyBorder="1" applyAlignment="1" applyProtection="1">
      <alignment horizontal="center" vertical="center"/>
      <protection hidden="1"/>
    </xf>
    <xf numFmtId="0" fontId="24" fillId="0" borderId="86" xfId="77" applyFont="1" applyBorder="1" applyAlignment="1" applyProtection="1">
      <alignment horizontal="center" vertical="center"/>
      <protection hidden="1"/>
    </xf>
    <xf numFmtId="0" fontId="24" fillId="0" borderId="48" xfId="77" applyFont="1" applyBorder="1" applyAlignment="1" applyProtection="1">
      <alignment horizontal="center" vertical="center"/>
      <protection hidden="1"/>
    </xf>
    <xf numFmtId="0" fontId="24" fillId="0" borderId="62" xfId="77" applyFont="1" applyBorder="1" applyAlignment="1" applyProtection="1">
      <alignment horizontal="center" vertical="center"/>
      <protection hidden="1"/>
    </xf>
    <xf numFmtId="0" fontId="12" fillId="43" borderId="61" xfId="77" applyFont="1" applyFill="1" applyBorder="1" applyAlignment="1" applyProtection="1">
      <alignment horizontal="center" vertical="center" wrapText="1"/>
      <protection hidden="1"/>
    </xf>
    <xf numFmtId="0" fontId="12" fillId="43" borderId="43" xfId="77" applyFont="1" applyFill="1" applyBorder="1" applyAlignment="1" applyProtection="1">
      <alignment horizontal="center" vertical="center" wrapText="1"/>
      <protection hidden="1"/>
    </xf>
    <xf numFmtId="0" fontId="12" fillId="43" borderId="45" xfId="77" applyFont="1" applyFill="1" applyBorder="1" applyAlignment="1" applyProtection="1">
      <alignment horizontal="center" vertical="center" wrapText="1"/>
      <protection hidden="1"/>
    </xf>
    <xf numFmtId="17" fontId="25" fillId="0" borderId="61" xfId="77" applyNumberFormat="1" applyFont="1" applyBorder="1" applyAlignment="1" applyProtection="1">
      <alignment horizontal="center" vertical="center" wrapText="1"/>
      <protection hidden="1"/>
    </xf>
    <xf numFmtId="17" fontId="25" fillId="0" borderId="45" xfId="77" applyNumberFormat="1" applyFont="1" applyBorder="1" applyAlignment="1" applyProtection="1">
      <alignment horizontal="center" vertical="center" wrapText="1"/>
      <protection hidden="1"/>
    </xf>
    <xf numFmtId="0" fontId="12" fillId="43" borderId="15" xfId="77" applyFont="1" applyFill="1" applyBorder="1" applyAlignment="1" applyProtection="1">
      <alignment horizontal="center" vertical="center" wrapText="1"/>
      <protection hidden="1"/>
    </xf>
    <xf numFmtId="0" fontId="12" fillId="43" borderId="13" xfId="77" applyFont="1" applyFill="1" applyBorder="1" applyAlignment="1" applyProtection="1">
      <alignment horizontal="center" vertical="center" wrapText="1"/>
      <protection hidden="1"/>
    </xf>
    <xf numFmtId="0" fontId="24" fillId="0" borderId="81" xfId="77" applyFont="1" applyBorder="1" applyAlignment="1" applyProtection="1">
      <alignment horizontal="right" vertical="center"/>
      <protection hidden="1"/>
    </xf>
    <xf numFmtId="0" fontId="24" fillId="0" borderId="74" xfId="77" applyFont="1" applyBorder="1" applyAlignment="1" applyProtection="1">
      <alignment horizontal="right" vertical="center"/>
      <protection hidden="1"/>
    </xf>
    <xf numFmtId="0" fontId="71" fillId="43" borderId="16" xfId="77" applyFont="1" applyFill="1" applyBorder="1" applyAlignment="1" applyProtection="1">
      <alignment horizontal="center" vertical="center" wrapText="1"/>
      <protection hidden="1"/>
    </xf>
    <xf numFmtId="0" fontId="71" fillId="43" borderId="41" xfId="77" applyFont="1" applyFill="1" applyBorder="1" applyAlignment="1" applyProtection="1">
      <alignment horizontal="center" vertical="center" wrapText="1"/>
      <protection hidden="1"/>
    </xf>
    <xf numFmtId="0" fontId="71" fillId="43" borderId="20" xfId="77" applyFont="1" applyFill="1" applyBorder="1" applyAlignment="1" applyProtection="1">
      <alignment horizontal="center" vertical="center" wrapText="1"/>
      <protection hidden="1"/>
    </xf>
    <xf numFmtId="0" fontId="25" fillId="43" borderId="61" xfId="77" applyFont="1" applyFill="1" applyBorder="1" applyAlignment="1" applyProtection="1">
      <alignment horizontal="center" vertical="center" wrapText="1"/>
      <protection hidden="1"/>
    </xf>
    <xf numFmtId="0" fontId="25" fillId="43" borderId="45" xfId="77" applyFont="1" applyFill="1" applyBorder="1" applyAlignment="1" applyProtection="1">
      <alignment horizontal="center" vertical="center" wrapText="1"/>
      <protection hidden="1"/>
    </xf>
    <xf numFmtId="0" fontId="24" fillId="51" borderId="16" xfId="0" applyFont="1" applyFill="1" applyBorder="1" applyAlignment="1" applyProtection="1">
      <alignment horizontal="center" vertical="center"/>
      <protection hidden="1"/>
    </xf>
    <xf numFmtId="0" fontId="24" fillId="51" borderId="41" xfId="0" applyFont="1" applyFill="1" applyBorder="1" applyAlignment="1" applyProtection="1">
      <alignment horizontal="center" vertical="center"/>
      <protection hidden="1"/>
    </xf>
    <xf numFmtId="0" fontId="24" fillId="51" borderId="20" xfId="0" applyFont="1" applyFill="1" applyBorder="1" applyAlignment="1" applyProtection="1">
      <alignment horizontal="center" vertical="center"/>
      <protection hidden="1"/>
    </xf>
    <xf numFmtId="0" fontId="25" fillId="42" borderId="16" xfId="0" applyFont="1" applyFill="1" applyBorder="1" applyAlignment="1" applyProtection="1">
      <alignment horizontal="center" vertical="center"/>
      <protection hidden="1"/>
    </xf>
    <xf numFmtId="0" fontId="79" fillId="42" borderId="41" xfId="0" applyFont="1" applyFill="1" applyBorder="1" applyAlignment="1" applyProtection="1">
      <alignment horizontal="center" vertical="center"/>
      <protection hidden="1"/>
    </xf>
    <xf numFmtId="0" fontId="79" fillId="42" borderId="20" xfId="0" applyFont="1" applyFill="1" applyBorder="1" applyAlignment="1" applyProtection="1">
      <alignment horizontal="center" vertical="center"/>
      <protection hidden="1"/>
    </xf>
    <xf numFmtId="171" fontId="24" fillId="51" borderId="19" xfId="47" applyFont="1" applyFill="1" applyBorder="1" applyAlignment="1" applyProtection="1">
      <alignment horizontal="center" vertical="center"/>
      <protection hidden="1"/>
    </xf>
    <xf numFmtId="171" fontId="24" fillId="51" borderId="29" xfId="47" applyFont="1" applyFill="1" applyBorder="1" applyAlignment="1" applyProtection="1">
      <alignment horizontal="center" vertical="center"/>
      <protection hidden="1"/>
    </xf>
    <xf numFmtId="171" fontId="24" fillId="51" borderId="46" xfId="47" applyFont="1" applyFill="1" applyBorder="1" applyAlignment="1" applyProtection="1">
      <alignment horizontal="center" vertical="center"/>
      <protection hidden="1"/>
    </xf>
    <xf numFmtId="0" fontId="25" fillId="0" borderId="41" xfId="0" applyFont="1" applyBorder="1" applyAlignment="1" applyProtection="1">
      <alignment horizontal="center" vertical="center"/>
      <protection hidden="1"/>
    </xf>
    <xf numFmtId="171" fontId="8" fillId="0" borderId="41" xfId="47" applyFont="1" applyBorder="1" applyAlignment="1" applyProtection="1">
      <alignment horizontal="left" vertical="center"/>
      <protection hidden="1"/>
    </xf>
    <xf numFmtId="0" fontId="101" fillId="42" borderId="61" xfId="0" applyFont="1" applyFill="1" applyBorder="1" applyAlignment="1" applyProtection="1">
      <alignment horizontal="left" vertical="center"/>
      <protection hidden="1"/>
    </xf>
    <xf numFmtId="0" fontId="101" fillId="42" borderId="45" xfId="0" applyFont="1" applyFill="1" applyBorder="1" applyAlignment="1" applyProtection="1">
      <alignment horizontal="left" vertical="center"/>
      <protection hidden="1"/>
    </xf>
    <xf numFmtId="0" fontId="87" fillId="0" borderId="0" xfId="0" applyFont="1" applyBorder="1" applyAlignment="1" applyProtection="1">
      <alignment horizontal="right" vertical="center"/>
      <protection hidden="1"/>
    </xf>
    <xf numFmtId="171" fontId="8" fillId="0" borderId="0" xfId="47" applyFont="1" applyBorder="1" applyAlignment="1" applyProtection="1">
      <alignment horizontal="left" vertical="center"/>
      <protection hidden="1"/>
    </xf>
    <xf numFmtId="0" fontId="87" fillId="0" borderId="17" xfId="0" applyFont="1" applyBorder="1" applyAlignment="1" applyProtection="1">
      <alignment horizontal="left" vertical="center"/>
      <protection hidden="1"/>
    </xf>
    <xf numFmtId="0" fontId="87" fillId="0" borderId="0" xfId="0" applyFont="1" applyBorder="1" applyAlignment="1" applyProtection="1">
      <alignment horizontal="left" vertical="center"/>
      <protection hidden="1"/>
    </xf>
    <xf numFmtId="0" fontId="87" fillId="0" borderId="21" xfId="0" applyFont="1" applyBorder="1" applyAlignment="1" applyProtection="1">
      <alignment horizontal="left" vertical="center"/>
      <protection hidden="1"/>
    </xf>
    <xf numFmtId="0" fontId="99" fillId="42" borderId="0" xfId="0" applyFont="1" applyFill="1" applyBorder="1" applyAlignment="1" applyProtection="1">
      <alignment horizontal="left" vertical="center"/>
      <protection hidden="1"/>
    </xf>
    <xf numFmtId="0" fontId="99" fillId="42" borderId="21" xfId="0" applyFont="1" applyFill="1" applyBorder="1" applyAlignment="1" applyProtection="1">
      <alignment horizontal="left" vertical="center"/>
      <protection hidden="1"/>
    </xf>
    <xf numFmtId="0" fontId="49" fillId="0" borderId="0" xfId="0" applyFont="1" applyBorder="1" applyAlignment="1" applyProtection="1">
      <alignment horizontal="left" vertical="center"/>
      <protection hidden="1"/>
    </xf>
    <xf numFmtId="0" fontId="49" fillId="0" borderId="21" xfId="0" applyFont="1" applyBorder="1" applyAlignment="1" applyProtection="1">
      <alignment horizontal="left" vertical="center"/>
      <protection hidden="1"/>
    </xf>
    <xf numFmtId="49" fontId="37" fillId="0" borderId="17" xfId="0" applyNumberFormat="1" applyFont="1" applyBorder="1" applyAlignment="1" applyProtection="1">
      <alignment horizontal="right" vertical="center"/>
      <protection hidden="1"/>
    </xf>
    <xf numFmtId="49" fontId="37" fillId="0" borderId="0" xfId="0" applyNumberFormat="1" applyFont="1" applyBorder="1" applyAlignment="1" applyProtection="1">
      <alignment horizontal="right" vertical="center"/>
      <protection hidden="1"/>
    </xf>
    <xf numFmtId="0" fontId="99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49" fontId="37" fillId="0" borderId="17" xfId="0" applyNumberFormat="1" applyFont="1" applyBorder="1" applyAlignment="1" applyProtection="1">
      <alignment horizontal="center" vertical="center"/>
      <protection hidden="1"/>
    </xf>
    <xf numFmtId="49" fontId="37" fillId="0" borderId="0" xfId="0" applyNumberFormat="1" applyFont="1" applyBorder="1" applyAlignment="1" applyProtection="1">
      <alignment horizontal="center" vertical="center"/>
      <protection hidden="1"/>
    </xf>
    <xf numFmtId="49" fontId="37" fillId="0" borderId="21" xfId="0" applyNumberFormat="1" applyFont="1" applyBorder="1" applyAlignment="1" applyProtection="1">
      <alignment horizontal="center" vertical="center"/>
      <protection hidden="1"/>
    </xf>
    <xf numFmtId="0" fontId="102" fillId="0" borderId="61" xfId="0" applyFont="1" applyBorder="1" applyAlignment="1" applyProtection="1">
      <alignment horizontal="center" vertical="center"/>
      <protection hidden="1"/>
    </xf>
    <xf numFmtId="0" fontId="59" fillId="0" borderId="4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left" vertical="center"/>
      <protection hidden="1"/>
    </xf>
    <xf numFmtId="0" fontId="12" fillId="0" borderId="41" xfId="0" applyFont="1" applyBorder="1" applyAlignment="1" applyProtection="1">
      <alignment horizontal="left" vertical="center"/>
      <protection hidden="1"/>
    </xf>
    <xf numFmtId="0" fontId="12" fillId="0" borderId="17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14" fontId="12" fillId="0" borderId="0" xfId="0" applyNumberFormat="1" applyFont="1" applyBorder="1" applyAlignment="1" applyProtection="1">
      <alignment horizontal="left" vertical="center"/>
      <protection hidden="1"/>
    </xf>
    <xf numFmtId="2" fontId="11" fillId="0" borderId="0" xfId="47" applyNumberFormat="1" applyFont="1" applyBorder="1" applyAlignment="1" applyProtection="1">
      <alignment horizontal="center" vertical="center"/>
      <protection hidden="1"/>
    </xf>
    <xf numFmtId="2" fontId="11" fillId="0" borderId="21" xfId="47" applyNumberFormat="1" applyFont="1" applyBorder="1" applyAlignment="1" applyProtection="1">
      <alignment horizontal="center" vertical="center"/>
      <protection hidden="1"/>
    </xf>
    <xf numFmtId="171" fontId="11" fillId="0" borderId="0" xfId="47" applyFont="1" applyBorder="1" applyAlignment="1" applyProtection="1">
      <alignment horizontal="center" vertical="center"/>
      <protection hidden="1"/>
    </xf>
    <xf numFmtId="171" fontId="11" fillId="0" borderId="21" xfId="47" applyFont="1" applyBorder="1" applyAlignment="1" applyProtection="1">
      <alignment horizontal="center" vertical="center"/>
      <protection hidden="1"/>
    </xf>
    <xf numFmtId="0" fontId="155" fillId="38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37" fillId="0" borderId="17" xfId="0" applyFont="1" applyBorder="1" applyAlignment="1" applyProtection="1">
      <alignment horizontal="left" vertical="center"/>
      <protection hidden="1"/>
    </xf>
    <xf numFmtId="0" fontId="12" fillId="0" borderId="17" xfId="0" applyFont="1" applyBorder="1" applyAlignment="1" applyProtection="1">
      <alignment horizontal="left" vertical="center"/>
      <protection hidden="1"/>
    </xf>
    <xf numFmtId="0" fontId="25" fillId="0" borderId="29" xfId="0" applyFont="1" applyBorder="1" applyAlignment="1" applyProtection="1">
      <alignment horizontal="left" vertical="center"/>
      <protection hidden="1"/>
    </xf>
    <xf numFmtId="0" fontId="37" fillId="0" borderId="29" xfId="0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171" fontId="97" fillId="42" borderId="19" xfId="47" applyFont="1" applyFill="1" applyBorder="1" applyAlignment="1" applyProtection="1">
      <alignment horizontal="center" vertical="center"/>
      <protection hidden="1"/>
    </xf>
    <xf numFmtId="171" fontId="97" fillId="42" borderId="29" xfId="47" applyFont="1" applyFill="1" applyBorder="1" applyAlignment="1" applyProtection="1">
      <alignment horizontal="center" vertical="center"/>
      <protection hidden="1"/>
    </xf>
    <xf numFmtId="171" fontId="97" fillId="42" borderId="46" xfId="47" applyFont="1" applyFill="1" applyBorder="1" applyAlignment="1" applyProtection="1">
      <alignment horizontal="center" vertical="center"/>
      <protection hidden="1"/>
    </xf>
    <xf numFmtId="49" fontId="59" fillId="0" borderId="17" xfId="0" applyNumberFormat="1" applyFont="1" applyBorder="1" applyAlignment="1" applyProtection="1">
      <alignment horizontal="right" vertical="center"/>
      <protection hidden="1"/>
    </xf>
    <xf numFmtId="49" fontId="59" fillId="0" borderId="0" xfId="0" applyNumberFormat="1" applyFont="1" applyBorder="1" applyAlignment="1" applyProtection="1">
      <alignment horizontal="right" vertical="center"/>
      <protection hidden="1"/>
    </xf>
    <xf numFmtId="0" fontId="50" fillId="0" borderId="0" xfId="0" applyFont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58" fillId="0" borderId="0" xfId="0" applyFont="1" applyBorder="1" applyAlignment="1" applyProtection="1">
      <alignment horizontal="left" vertical="center"/>
      <protection hidden="1"/>
    </xf>
    <xf numFmtId="0" fontId="49" fillId="0" borderId="87" xfId="0" applyFont="1" applyBorder="1" applyAlignment="1" applyProtection="1">
      <alignment horizontal="left" vertical="center"/>
      <protection hidden="1"/>
    </xf>
    <xf numFmtId="0" fontId="49" fillId="0" borderId="76" xfId="0" applyFont="1" applyBorder="1" applyAlignment="1" applyProtection="1">
      <alignment horizontal="left" vertical="center"/>
      <protection hidden="1"/>
    </xf>
    <xf numFmtId="0" fontId="38" fillId="0" borderId="17" xfId="0" applyFont="1" applyBorder="1" applyAlignment="1" applyProtection="1">
      <alignment horizontal="left" vertical="center"/>
      <protection hidden="1"/>
    </xf>
    <xf numFmtId="0" fontId="38" fillId="0" borderId="59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59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38" fillId="0" borderId="0" xfId="0" applyFont="1" applyBorder="1" applyAlignment="1" applyProtection="1">
      <alignment horizontal="left"/>
      <protection hidden="1"/>
    </xf>
    <xf numFmtId="0" fontId="38" fillId="0" borderId="59" xfId="0" applyFont="1" applyBorder="1" applyAlignment="1" applyProtection="1">
      <alignment horizontal="left"/>
      <protection hidden="1"/>
    </xf>
    <xf numFmtId="0" fontId="49" fillId="0" borderId="41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49" fontId="93" fillId="43" borderId="61" xfId="0" applyNumberFormat="1" applyFont="1" applyFill="1" applyBorder="1" applyAlignment="1" applyProtection="1">
      <alignment horizontal="left" vertical="center"/>
      <protection hidden="1"/>
    </xf>
    <xf numFmtId="49" fontId="93" fillId="43" borderId="43" xfId="0" applyNumberFormat="1" applyFont="1" applyFill="1" applyBorder="1" applyAlignment="1" applyProtection="1">
      <alignment horizontal="left" vertical="center"/>
      <protection hidden="1"/>
    </xf>
    <xf numFmtId="49" fontId="93" fillId="43" borderId="45" xfId="0" applyNumberFormat="1" applyFont="1" applyFill="1" applyBorder="1" applyAlignment="1" applyProtection="1">
      <alignment horizontal="left" vertical="center"/>
      <protection hidden="1"/>
    </xf>
    <xf numFmtId="0" fontId="57" fillId="43" borderId="61" xfId="0" applyFont="1" applyFill="1" applyBorder="1" applyAlignment="1" applyProtection="1">
      <alignment horizontal="center" vertical="center"/>
      <protection hidden="1"/>
    </xf>
    <xf numFmtId="0" fontId="57" fillId="43" borderId="43" xfId="0" applyFont="1" applyFill="1" applyBorder="1" applyAlignment="1" applyProtection="1">
      <alignment horizontal="center" vertical="center"/>
      <protection hidden="1"/>
    </xf>
    <xf numFmtId="0" fontId="57" fillId="43" borderId="45" xfId="0" applyFont="1" applyFill="1" applyBorder="1" applyAlignment="1" applyProtection="1">
      <alignment horizontal="center" vertical="center"/>
      <protection hidden="1"/>
    </xf>
    <xf numFmtId="171" fontId="8" fillId="0" borderId="0" xfId="47" applyFont="1" applyBorder="1" applyAlignment="1" applyProtection="1">
      <alignment horizontal="center" vertical="center"/>
      <protection hidden="1"/>
    </xf>
    <xf numFmtId="171" fontId="8" fillId="0" borderId="21" xfId="47" applyFont="1" applyBorder="1" applyAlignment="1" applyProtection="1">
      <alignment horizontal="center" vertical="center"/>
      <protection hidden="1"/>
    </xf>
    <xf numFmtId="0" fontId="49" fillId="0" borderId="29" xfId="0" applyFont="1" applyBorder="1" applyAlignment="1" applyProtection="1">
      <alignment horizontal="left" vertical="center"/>
      <protection hidden="1"/>
    </xf>
    <xf numFmtId="0" fontId="59" fillId="0" borderId="29" xfId="0" applyFont="1" applyBorder="1" applyAlignment="1" applyProtection="1">
      <alignment horizontal="center" vertical="center"/>
      <protection hidden="1"/>
    </xf>
    <xf numFmtId="0" fontId="25" fillId="0" borderId="41" xfId="0" applyFont="1" applyBorder="1" applyAlignment="1" applyProtection="1">
      <alignment horizontal="left" vertical="center"/>
      <protection hidden="1"/>
    </xf>
    <xf numFmtId="0" fontId="25" fillId="0" borderId="20" xfId="0" applyFont="1" applyBorder="1" applyAlignment="1" applyProtection="1">
      <alignment horizontal="left" vertical="center"/>
      <protection hidden="1"/>
    </xf>
    <xf numFmtId="0" fontId="25" fillId="43" borderId="61" xfId="0" applyFont="1" applyFill="1" applyBorder="1" applyAlignment="1" applyProtection="1">
      <alignment horizontal="center" vertical="center"/>
      <protection hidden="1"/>
    </xf>
    <xf numFmtId="0" fontId="25" fillId="43" borderId="45" xfId="0" applyFont="1" applyFill="1" applyBorder="1" applyAlignment="1" applyProtection="1">
      <alignment horizontal="center" vertical="center"/>
      <protection hidden="1"/>
    </xf>
    <xf numFmtId="0" fontId="12" fillId="51" borderId="0" xfId="0" applyFont="1" applyFill="1" applyBorder="1" applyAlignment="1" applyProtection="1">
      <alignment horizontal="left" vertical="center"/>
      <protection hidden="1"/>
    </xf>
    <xf numFmtId="0" fontId="54" fillId="0" borderId="0" xfId="0" applyFont="1" applyBorder="1" applyAlignment="1" applyProtection="1">
      <alignment horizontal="left" vertical="center"/>
      <protection hidden="1"/>
    </xf>
    <xf numFmtId="0" fontId="25" fillId="0" borderId="21" xfId="0" applyFont="1" applyBorder="1" applyAlignment="1" applyProtection="1">
      <alignment horizontal="left" vertical="center"/>
      <protection hidden="1"/>
    </xf>
    <xf numFmtId="0" fontId="38" fillId="0" borderId="0" xfId="0" applyFont="1" applyBorder="1" applyAlignment="1" applyProtection="1">
      <alignment horizontal="left" vertical="justify"/>
      <protection hidden="1"/>
    </xf>
    <xf numFmtId="0" fontId="38" fillId="0" borderId="59" xfId="0" applyFont="1" applyBorder="1" applyAlignment="1" applyProtection="1">
      <alignment horizontal="left" vertical="justify"/>
      <protection hidden="1"/>
    </xf>
    <xf numFmtId="171" fontId="37" fillId="0" borderId="41" xfId="47" applyFont="1" applyBorder="1" applyAlignment="1" applyProtection="1">
      <alignment horizontal="left" vertical="center"/>
      <protection hidden="1"/>
    </xf>
    <xf numFmtId="171" fontId="37" fillId="0" borderId="20" xfId="47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justify"/>
      <protection hidden="1"/>
    </xf>
    <xf numFmtId="0" fontId="12" fillId="0" borderId="59" xfId="0" applyFont="1" applyBorder="1" applyAlignment="1" applyProtection="1">
      <alignment horizontal="left" vertical="justify"/>
      <protection hidden="1"/>
    </xf>
    <xf numFmtId="0" fontId="49" fillId="0" borderId="0" xfId="0" applyFont="1" applyBorder="1" applyAlignment="1" applyProtection="1">
      <alignment horizontal="left"/>
      <protection hidden="1"/>
    </xf>
    <xf numFmtId="171" fontId="8" fillId="0" borderId="0" xfId="47" applyFont="1" applyBorder="1" applyAlignment="1" applyProtection="1">
      <alignment vertical="center"/>
      <protection hidden="1"/>
    </xf>
    <xf numFmtId="14" fontId="8" fillId="0" borderId="29" xfId="47" applyNumberFormat="1" applyFont="1" applyBorder="1" applyAlignment="1" applyProtection="1">
      <alignment horizontal="left" vertical="center"/>
      <protection hidden="1"/>
    </xf>
    <xf numFmtId="171" fontId="8" fillId="0" borderId="29" xfId="47" applyFont="1" applyBorder="1" applyAlignment="1" applyProtection="1">
      <alignment horizontal="left" vertical="center"/>
      <protection hidden="1"/>
    </xf>
    <xf numFmtId="171" fontId="37" fillId="0" borderId="0" xfId="47" applyFont="1" applyBorder="1" applyAlignment="1" applyProtection="1">
      <alignment horizontal="left" vertical="center"/>
      <protection hidden="1"/>
    </xf>
    <xf numFmtId="171" fontId="37" fillId="0" borderId="21" xfId="47" applyFont="1" applyBorder="1" applyAlignment="1" applyProtection="1">
      <alignment horizontal="left" vertical="center"/>
      <protection hidden="1"/>
    </xf>
    <xf numFmtId="171" fontId="27" fillId="0" borderId="29" xfId="47" applyFont="1" applyBorder="1" applyAlignment="1" applyProtection="1">
      <alignment horizontal="center" vertical="center"/>
      <protection hidden="1"/>
    </xf>
    <xf numFmtId="171" fontId="27" fillId="0" borderId="46" xfId="47" applyFont="1" applyBorder="1" applyAlignment="1" applyProtection="1">
      <alignment horizontal="center" vertical="center"/>
      <protection hidden="1"/>
    </xf>
    <xf numFmtId="49" fontId="37" fillId="0" borderId="88" xfId="0" applyNumberFormat="1" applyFont="1" applyBorder="1" applyAlignment="1" applyProtection="1">
      <alignment horizontal="center" vertical="center"/>
      <protection hidden="1"/>
    </xf>
    <xf numFmtId="49" fontId="37" fillId="0" borderId="89" xfId="0" applyNumberFormat="1" applyFont="1" applyBorder="1" applyAlignment="1" applyProtection="1">
      <alignment horizontal="center" vertical="center"/>
      <protection hidden="1"/>
    </xf>
    <xf numFmtId="49" fontId="37" fillId="0" borderId="90" xfId="0" applyNumberFormat="1" applyFont="1" applyBorder="1" applyAlignment="1" applyProtection="1">
      <alignment horizontal="center" vertical="center"/>
      <protection hidden="1"/>
    </xf>
    <xf numFmtId="49" fontId="37" fillId="0" borderId="91" xfId="0" applyNumberFormat="1" applyFont="1" applyBorder="1" applyAlignment="1" applyProtection="1">
      <alignment horizontal="center" vertical="center"/>
      <protection hidden="1"/>
    </xf>
    <xf numFmtId="49" fontId="37" fillId="0" borderId="44" xfId="0" applyNumberFormat="1" applyFont="1" applyBorder="1" applyAlignment="1" applyProtection="1">
      <alignment horizontal="center" vertical="center"/>
      <protection hidden="1"/>
    </xf>
    <xf numFmtId="49" fontId="37" fillId="0" borderId="22" xfId="0" applyNumberFormat="1" applyFont="1" applyBorder="1" applyAlignment="1" applyProtection="1">
      <alignment horizontal="center" vertical="center"/>
      <protection hidden="1"/>
    </xf>
    <xf numFmtId="171" fontId="8" fillId="0" borderId="29" xfId="47" applyFont="1" applyBorder="1" applyAlignment="1" applyProtection="1">
      <alignment horizontal="center" vertical="center"/>
      <protection hidden="1"/>
    </xf>
    <xf numFmtId="49" fontId="59" fillId="43" borderId="61" xfId="0" applyNumberFormat="1" applyFont="1" applyFill="1" applyBorder="1" applyAlignment="1" applyProtection="1">
      <alignment horizontal="left" vertical="center"/>
      <protection hidden="1"/>
    </xf>
    <xf numFmtId="49" fontId="59" fillId="43" borderId="43" xfId="0" applyNumberFormat="1" applyFont="1" applyFill="1" applyBorder="1" applyAlignment="1" applyProtection="1">
      <alignment horizontal="left" vertical="center"/>
      <protection hidden="1"/>
    </xf>
    <xf numFmtId="49" fontId="59" fillId="43" borderId="45" xfId="0" applyNumberFormat="1" applyFont="1" applyFill="1" applyBorder="1" applyAlignment="1" applyProtection="1">
      <alignment horizontal="left" vertical="center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49" fillId="0" borderId="17" xfId="0" applyFont="1" applyBorder="1" applyAlignment="1" applyProtection="1">
      <alignment horizontal="left" vertical="center"/>
      <protection hidden="1"/>
    </xf>
    <xf numFmtId="0" fontId="49" fillId="0" borderId="16" xfId="0" applyFont="1" applyBorder="1" applyAlignment="1" applyProtection="1">
      <alignment horizontal="right" vertical="center"/>
      <protection hidden="1"/>
    </xf>
    <xf numFmtId="0" fontId="49" fillId="0" borderId="41" xfId="0" applyFont="1" applyBorder="1" applyAlignment="1" applyProtection="1">
      <alignment horizontal="right" vertical="center"/>
      <protection hidden="1"/>
    </xf>
    <xf numFmtId="0" fontId="25" fillId="0" borderId="19" xfId="0" applyFont="1" applyBorder="1" applyAlignment="1" applyProtection="1">
      <alignment horizontal="left" vertical="center"/>
      <protection hidden="1"/>
    </xf>
    <xf numFmtId="0" fontId="25" fillId="0" borderId="46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77" fillId="0" borderId="0" xfId="0" applyFont="1" applyBorder="1" applyAlignment="1" applyProtection="1">
      <alignment horizontal="left" vertical="center" wrapText="1"/>
      <protection hidden="1"/>
    </xf>
    <xf numFmtId="0" fontId="38" fillId="0" borderId="41" xfId="0" applyFont="1" applyBorder="1" applyAlignment="1" applyProtection="1">
      <alignment horizontal="left" vertical="center"/>
      <protection hidden="1"/>
    </xf>
    <xf numFmtId="0" fontId="37" fillId="0" borderId="59" xfId="0" applyFont="1" applyBorder="1" applyAlignment="1" applyProtection="1">
      <alignment horizontal="left" vertical="center"/>
      <protection hidden="1"/>
    </xf>
    <xf numFmtId="0" fontId="38" fillId="0" borderId="0" xfId="0" applyFont="1" applyBorder="1" applyAlignment="1" applyProtection="1">
      <alignment horizontal="left" vertical="top"/>
      <protection hidden="1"/>
    </xf>
    <xf numFmtId="0" fontId="54" fillId="43" borderId="19" xfId="0" applyFont="1" applyFill="1" applyBorder="1" applyAlignment="1" applyProtection="1">
      <alignment horizontal="center" vertical="center"/>
      <protection hidden="1"/>
    </xf>
    <xf numFmtId="0" fontId="54" fillId="43" borderId="29" xfId="0" applyFont="1" applyFill="1" applyBorder="1" applyAlignment="1" applyProtection="1">
      <alignment horizontal="center" vertical="center"/>
      <protection hidden="1"/>
    </xf>
    <xf numFmtId="0" fontId="54" fillId="43" borderId="46" xfId="0" applyFont="1" applyFill="1" applyBorder="1" applyAlignment="1" applyProtection="1">
      <alignment horizontal="center" vertical="center"/>
      <protection hidden="1"/>
    </xf>
    <xf numFmtId="0" fontId="57" fillId="43" borderId="19" xfId="0" applyFont="1" applyFill="1" applyBorder="1" applyAlignment="1">
      <alignment horizontal="left" vertical="center"/>
    </xf>
    <xf numFmtId="0" fontId="57" fillId="43" borderId="29" xfId="0" applyFont="1" applyFill="1" applyBorder="1" applyAlignment="1">
      <alignment horizontal="left" vertical="center"/>
    </xf>
    <xf numFmtId="0" fontId="57" fillId="43" borderId="46" xfId="0" applyFont="1" applyFill="1" applyBorder="1" applyAlignment="1">
      <alignment horizontal="left" vertical="center"/>
    </xf>
    <xf numFmtId="0" fontId="54" fillId="43" borderId="61" xfId="0" applyFont="1" applyFill="1" applyBorder="1" applyAlignment="1" applyProtection="1">
      <alignment horizontal="center" vertical="center"/>
      <protection hidden="1"/>
    </xf>
    <xf numFmtId="0" fontId="54" fillId="43" borderId="45" xfId="0" applyFont="1" applyFill="1" applyBorder="1" applyAlignment="1" applyProtection="1">
      <alignment horizontal="center" vertical="center"/>
      <protection hidden="1"/>
    </xf>
    <xf numFmtId="0" fontId="56" fillId="43" borderId="61" xfId="0" applyFont="1" applyFill="1" applyBorder="1" applyAlignment="1" applyProtection="1">
      <alignment horizontal="center" vertical="center"/>
      <protection hidden="1"/>
    </xf>
    <xf numFmtId="0" fontId="56" fillId="43" borderId="45" xfId="0" applyFont="1" applyFill="1" applyBorder="1" applyAlignment="1" applyProtection="1">
      <alignment horizontal="center" vertical="center"/>
      <protection hidden="1"/>
    </xf>
    <xf numFmtId="0" fontId="49" fillId="0" borderId="92" xfId="0" applyFont="1" applyBorder="1" applyAlignment="1" applyProtection="1">
      <alignment horizontal="left" vertical="center"/>
      <protection hidden="1"/>
    </xf>
    <xf numFmtId="0" fontId="25" fillId="0" borderId="59" xfId="0" applyFont="1" applyBorder="1" applyAlignment="1" applyProtection="1">
      <alignment horizontal="left" vertical="center"/>
      <protection hidden="1"/>
    </xf>
    <xf numFmtId="0" fontId="12" fillId="0" borderId="59" xfId="0" applyFont="1" applyBorder="1" applyAlignment="1" applyProtection="1">
      <alignment horizontal="left" vertical="center"/>
      <protection hidden="1"/>
    </xf>
    <xf numFmtId="0" fontId="88" fillId="43" borderId="16" xfId="0" applyFont="1" applyFill="1" applyBorder="1" applyAlignment="1" applyProtection="1">
      <alignment horizontal="center" vertical="center"/>
      <protection hidden="1"/>
    </xf>
    <xf numFmtId="0" fontId="88" fillId="43" borderId="41" xfId="0" applyFont="1" applyFill="1" applyBorder="1" applyAlignment="1" applyProtection="1">
      <alignment horizontal="center" vertical="center"/>
      <protection hidden="1"/>
    </xf>
    <xf numFmtId="0" fontId="88" fillId="43" borderId="20" xfId="0" applyFont="1" applyFill="1" applyBorder="1" applyAlignment="1" applyProtection="1">
      <alignment horizontal="center" vertical="center"/>
      <protection hidden="1"/>
    </xf>
    <xf numFmtId="0" fontId="25" fillId="0" borderId="69" xfId="0" applyFont="1" applyBorder="1" applyAlignment="1" applyProtection="1">
      <alignment horizontal="left"/>
      <protection hidden="1"/>
    </xf>
    <xf numFmtId="0" fontId="38" fillId="0" borderId="87" xfId="0" applyFont="1" applyBorder="1" applyAlignment="1" applyProtection="1">
      <alignment horizontal="left"/>
      <protection hidden="1"/>
    </xf>
    <xf numFmtId="0" fontId="25" fillId="0" borderId="87" xfId="0" applyFont="1" applyBorder="1" applyAlignment="1" applyProtection="1">
      <alignment horizontal="left"/>
      <protection hidden="1"/>
    </xf>
    <xf numFmtId="0" fontId="25" fillId="0" borderId="93" xfId="0" applyFont="1" applyBorder="1" applyAlignment="1" applyProtection="1">
      <alignment horizontal="left"/>
      <protection hidden="1"/>
    </xf>
    <xf numFmtId="0" fontId="49" fillId="0" borderId="2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87" fillId="0" borderId="0" xfId="0" applyFont="1" applyBorder="1" applyAlignment="1" applyProtection="1">
      <alignment horizontal="center" vertical="center"/>
      <protection hidden="1"/>
    </xf>
    <xf numFmtId="0" fontId="87" fillId="0" borderId="29" xfId="0" applyFont="1" applyBorder="1" applyAlignment="1" applyProtection="1">
      <alignment horizontal="right" vertical="center"/>
      <protection hidden="1"/>
    </xf>
    <xf numFmtId="171" fontId="8" fillId="0" borderId="21" xfId="47" applyFont="1" applyBorder="1" applyAlignment="1" applyProtection="1">
      <alignment horizontal="left" vertical="center"/>
      <protection hidden="1"/>
    </xf>
    <xf numFmtId="0" fontId="88" fillId="43" borderId="16" xfId="0" applyFont="1" applyFill="1" applyBorder="1" applyAlignment="1" applyProtection="1">
      <alignment horizontal="left" vertical="center"/>
      <protection hidden="1"/>
    </xf>
    <xf numFmtId="0" fontId="88" fillId="43" borderId="41" xfId="0" applyFont="1" applyFill="1" applyBorder="1" applyAlignment="1" applyProtection="1">
      <alignment horizontal="left" vertical="center"/>
      <protection hidden="1"/>
    </xf>
    <xf numFmtId="0" fontId="88" fillId="43" borderId="20" xfId="0" applyFont="1" applyFill="1" applyBorder="1" applyAlignment="1" applyProtection="1">
      <alignment horizontal="left" vertical="center"/>
      <protection hidden="1"/>
    </xf>
    <xf numFmtId="0" fontId="12" fillId="43" borderId="61" xfId="0" applyFont="1" applyFill="1" applyBorder="1" applyAlignment="1" applyProtection="1">
      <alignment horizontal="center" vertical="center"/>
      <protection hidden="1"/>
    </xf>
    <xf numFmtId="0" fontId="12" fillId="43" borderId="43" xfId="0" applyFont="1" applyFill="1" applyBorder="1" applyAlignment="1" applyProtection="1">
      <alignment horizontal="center" vertical="center"/>
      <protection hidden="1"/>
    </xf>
    <xf numFmtId="0" fontId="37" fillId="0" borderId="83" xfId="0" applyFont="1" applyBorder="1" applyAlignment="1" applyProtection="1">
      <alignment horizontal="left" vertical="center"/>
      <protection hidden="1"/>
    </xf>
    <xf numFmtId="49" fontId="12" fillId="0" borderId="19" xfId="0" applyNumberFormat="1" applyFont="1" applyBorder="1" applyAlignment="1" applyProtection="1">
      <alignment horizontal="left" vertical="center"/>
      <protection hidden="1"/>
    </xf>
    <xf numFmtId="49" fontId="12" fillId="0" borderId="29" xfId="0" applyNumberFormat="1" applyFont="1" applyBorder="1" applyAlignment="1" applyProtection="1">
      <alignment horizontal="left" vertical="center"/>
      <protection hidden="1"/>
    </xf>
    <xf numFmtId="0" fontId="54" fillId="43" borderId="69" xfId="0" applyFont="1" applyFill="1" applyBorder="1" applyAlignment="1" applyProtection="1">
      <alignment horizontal="center" vertical="center"/>
      <protection hidden="1"/>
    </xf>
    <xf numFmtId="0" fontId="54" fillId="43" borderId="87" xfId="0" applyFont="1" applyFill="1" applyBorder="1" applyAlignment="1" applyProtection="1">
      <alignment horizontal="center" vertical="center"/>
      <protection hidden="1"/>
    </xf>
    <xf numFmtId="0" fontId="54" fillId="43" borderId="93" xfId="0" applyFont="1" applyFill="1" applyBorder="1" applyAlignment="1" applyProtection="1">
      <alignment horizontal="center" vertical="center"/>
      <protection hidden="1"/>
    </xf>
    <xf numFmtId="0" fontId="79" fillId="43" borderId="16" xfId="0" applyFont="1" applyFill="1" applyBorder="1" applyAlignment="1" applyProtection="1">
      <alignment horizontal="center" vertical="center"/>
      <protection hidden="1"/>
    </xf>
    <xf numFmtId="0" fontId="79" fillId="43" borderId="41" xfId="0" applyFont="1" applyFill="1" applyBorder="1" applyAlignment="1" applyProtection="1">
      <alignment horizontal="center" vertical="center"/>
      <protection hidden="1"/>
    </xf>
    <xf numFmtId="0" fontId="79" fillId="43" borderId="20" xfId="0" applyFont="1" applyFill="1" applyBorder="1" applyAlignment="1" applyProtection="1">
      <alignment horizontal="center" vertical="center"/>
      <protection hidden="1"/>
    </xf>
    <xf numFmtId="171" fontId="37" fillId="0" borderId="49" xfId="47" applyFont="1" applyBorder="1" applyAlignment="1" applyProtection="1">
      <alignment horizontal="center" vertical="center"/>
      <protection hidden="1"/>
    </xf>
    <xf numFmtId="171" fontId="37" fillId="0" borderId="27" xfId="47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38" fillId="0" borderId="94" xfId="0" applyFont="1" applyBorder="1" applyAlignment="1" applyProtection="1">
      <alignment horizontal="left" vertical="center"/>
      <protection hidden="1"/>
    </xf>
    <xf numFmtId="0" fontId="38" fillId="0" borderId="87" xfId="0" applyFont="1" applyBorder="1" applyAlignment="1" applyProtection="1">
      <alignment horizontal="left" vertical="center"/>
      <protection hidden="1"/>
    </xf>
    <xf numFmtId="0" fontId="38" fillId="0" borderId="93" xfId="0" applyFont="1" applyBorder="1" applyAlignment="1" applyProtection="1">
      <alignment horizontal="left" vertical="center"/>
      <protection hidden="1"/>
    </xf>
    <xf numFmtId="0" fontId="38" fillId="0" borderId="95" xfId="0" applyFont="1" applyBorder="1" applyAlignment="1" applyProtection="1">
      <alignment horizontal="left" vertical="center"/>
      <protection hidden="1"/>
    </xf>
    <xf numFmtId="0" fontId="38" fillId="0" borderId="1" xfId="0" applyFont="1" applyBorder="1" applyAlignment="1" applyProtection="1">
      <alignment horizontal="left" vertical="center"/>
      <protection hidden="1"/>
    </xf>
    <xf numFmtId="0" fontId="38" fillId="0" borderId="96" xfId="0" applyFont="1" applyBorder="1" applyAlignment="1" applyProtection="1">
      <alignment horizontal="left" vertical="center"/>
      <protection hidden="1"/>
    </xf>
    <xf numFmtId="0" fontId="38" fillId="0" borderId="84" xfId="0" applyFont="1" applyBorder="1" applyAlignment="1" applyProtection="1">
      <alignment horizontal="left" vertical="center"/>
      <protection hidden="1"/>
    </xf>
    <xf numFmtId="0" fontId="38" fillId="0" borderId="77" xfId="0" applyFont="1" applyBorder="1" applyAlignment="1" applyProtection="1">
      <alignment horizontal="left" vertical="center"/>
      <protection hidden="1"/>
    </xf>
    <xf numFmtId="0" fontId="38" fillId="0" borderId="73" xfId="0" applyFont="1" applyBorder="1" applyAlignment="1" applyProtection="1">
      <alignment horizontal="left" vertical="center"/>
      <protection hidden="1"/>
    </xf>
    <xf numFmtId="0" fontId="38" fillId="0" borderId="95" xfId="0" applyFont="1" applyBorder="1" applyAlignment="1" applyProtection="1">
      <alignment horizontal="left" vertical="top"/>
      <protection hidden="1"/>
    </xf>
    <xf numFmtId="0" fontId="38" fillId="0" borderId="1" xfId="0" applyFont="1" applyBorder="1" applyAlignment="1" applyProtection="1">
      <alignment horizontal="left" vertical="top"/>
      <protection hidden="1"/>
    </xf>
    <xf numFmtId="0" fontId="38" fillId="0" borderId="96" xfId="0" applyFont="1" applyBorder="1" applyAlignment="1" applyProtection="1">
      <alignment horizontal="left" vertical="top"/>
      <protection hidden="1"/>
    </xf>
    <xf numFmtId="0" fontId="38" fillId="0" borderId="84" xfId="0" applyFont="1" applyBorder="1" applyAlignment="1" applyProtection="1">
      <alignment horizontal="left" vertical="top"/>
      <protection hidden="1"/>
    </xf>
    <xf numFmtId="0" fontId="38" fillId="0" borderId="77" xfId="0" applyFont="1" applyBorder="1" applyAlignment="1" applyProtection="1">
      <alignment horizontal="left" vertical="top"/>
      <protection hidden="1"/>
    </xf>
    <xf numFmtId="0" fontId="38" fillId="0" borderId="73" xfId="0" applyFont="1" applyBorder="1" applyAlignment="1" applyProtection="1">
      <alignment horizontal="left" vertical="top"/>
      <protection hidden="1"/>
    </xf>
    <xf numFmtId="0" fontId="38" fillId="0" borderId="94" xfId="0" applyFont="1" applyBorder="1" applyAlignment="1" applyProtection="1">
      <alignment horizontal="center" vertical="center"/>
      <protection hidden="1"/>
    </xf>
    <xf numFmtId="0" fontId="38" fillId="0" borderId="87" xfId="0" applyFont="1" applyBorder="1" applyAlignment="1" applyProtection="1">
      <alignment horizontal="center" vertical="center"/>
      <protection hidden="1"/>
    </xf>
    <xf numFmtId="0" fontId="38" fillId="0" borderId="93" xfId="0" applyFont="1" applyBorder="1" applyAlignment="1" applyProtection="1">
      <alignment horizontal="center" vertical="center"/>
      <protection hidden="1"/>
    </xf>
    <xf numFmtId="0" fontId="12" fillId="0" borderId="94" xfId="0" applyFont="1" applyBorder="1" applyAlignment="1" applyProtection="1">
      <alignment horizontal="left" vertical="center"/>
      <protection hidden="1"/>
    </xf>
    <xf numFmtId="0" fontId="38" fillId="0" borderId="97" xfId="0" applyFont="1" applyBorder="1" applyAlignment="1" applyProtection="1">
      <alignment horizontal="center" vertical="center"/>
      <protection hidden="1"/>
    </xf>
    <xf numFmtId="0" fontId="38" fillId="0" borderId="98" xfId="0" applyFont="1" applyBorder="1" applyAlignment="1" applyProtection="1">
      <alignment horizontal="center" vertical="center"/>
      <protection hidden="1"/>
    </xf>
    <xf numFmtId="0" fontId="38" fillId="0" borderId="99" xfId="0" applyFont="1" applyBorder="1" applyAlignment="1" applyProtection="1">
      <alignment horizontal="center" vertical="center"/>
      <protection hidden="1"/>
    </xf>
    <xf numFmtId="171" fontId="27" fillId="0" borderId="0" xfId="47" applyFont="1" applyFill="1" applyBorder="1" applyAlignment="1" applyProtection="1">
      <alignment horizontal="center" vertical="center"/>
      <protection hidden="1"/>
    </xf>
    <xf numFmtId="0" fontId="38" fillId="0" borderId="34" xfId="0" applyFont="1" applyBorder="1" applyAlignment="1" applyProtection="1">
      <alignment vertical="center"/>
      <protection hidden="1"/>
    </xf>
    <xf numFmtId="0" fontId="38" fillId="0" borderId="7" xfId="0" applyFont="1" applyBorder="1" applyAlignment="1" applyProtection="1">
      <alignment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2" fillId="0" borderId="7" xfId="0" applyFont="1" applyBorder="1" applyAlignment="1" applyProtection="1">
      <alignment horizontal="left" vertical="center"/>
      <protection hidden="1"/>
    </xf>
    <xf numFmtId="0" fontId="12" fillId="0" borderId="69" xfId="0" applyFont="1" applyBorder="1" applyAlignment="1" applyProtection="1">
      <alignment horizontal="left" vertical="center"/>
      <protection hidden="1"/>
    </xf>
    <xf numFmtId="0" fontId="38" fillId="0" borderId="81" xfId="0" applyFont="1" applyBorder="1" applyAlignment="1" applyProtection="1">
      <alignment horizontal="left" vertical="center"/>
      <protection hidden="1"/>
    </xf>
    <xf numFmtId="0" fontId="38" fillId="0" borderId="74" xfId="0" applyFont="1" applyBorder="1" applyAlignment="1" applyProtection="1">
      <alignment horizontal="left" vertical="center"/>
      <protection hidden="1"/>
    </xf>
    <xf numFmtId="0" fontId="38" fillId="0" borderId="85" xfId="0" applyFont="1" applyBorder="1" applyAlignment="1" applyProtection="1">
      <alignment horizontal="left" vertical="center"/>
      <protection hidden="1"/>
    </xf>
    <xf numFmtId="0" fontId="37" fillId="0" borderId="17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21" xfId="0" applyFont="1" applyFill="1" applyBorder="1" applyAlignment="1" applyProtection="1">
      <alignment horizontal="left" vertical="center"/>
      <protection hidden="1"/>
    </xf>
    <xf numFmtId="0" fontId="38" fillId="0" borderId="33" xfId="0" applyFont="1" applyBorder="1" applyAlignment="1" applyProtection="1">
      <alignment vertical="center"/>
      <protection hidden="1"/>
    </xf>
    <xf numFmtId="0" fontId="38" fillId="0" borderId="48" xfId="0" applyFont="1" applyBorder="1" applyAlignment="1" applyProtection="1">
      <alignment vertical="center"/>
      <protection hidden="1"/>
    </xf>
    <xf numFmtId="0" fontId="71" fillId="49" borderId="16" xfId="77" applyFont="1" applyFill="1" applyBorder="1" applyAlignment="1">
      <alignment horizontal="center" vertical="center"/>
      <protection/>
    </xf>
    <xf numFmtId="0" fontId="71" fillId="49" borderId="41" xfId="77" applyFont="1" applyFill="1" applyBorder="1" applyAlignment="1">
      <alignment horizontal="center" vertical="center"/>
      <protection/>
    </xf>
    <xf numFmtId="0" fontId="71" fillId="49" borderId="20" xfId="77" applyFont="1" applyFill="1" applyBorder="1" applyAlignment="1">
      <alignment horizontal="center" vertical="center"/>
      <protection/>
    </xf>
    <xf numFmtId="0" fontId="25" fillId="42" borderId="16" xfId="0" applyFont="1" applyFill="1" applyBorder="1" applyAlignment="1" applyProtection="1">
      <alignment horizontal="left" vertical="center"/>
      <protection hidden="1"/>
    </xf>
    <xf numFmtId="0" fontId="25" fillId="42" borderId="41" xfId="0" applyFont="1" applyFill="1" applyBorder="1" applyAlignment="1" applyProtection="1">
      <alignment horizontal="left" vertical="center"/>
      <protection hidden="1"/>
    </xf>
    <xf numFmtId="0" fontId="21" fillId="42" borderId="41" xfId="0" applyFont="1" applyFill="1" applyBorder="1" applyAlignment="1" applyProtection="1">
      <alignment horizontal="center" vertical="center"/>
      <protection hidden="1"/>
    </xf>
    <xf numFmtId="0" fontId="21" fillId="42" borderId="20" xfId="0" applyFont="1" applyFill="1" applyBorder="1" applyAlignment="1" applyProtection="1">
      <alignment horizontal="center" vertical="center"/>
      <protection hidden="1"/>
    </xf>
    <xf numFmtId="0" fontId="11" fillId="0" borderId="95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96" xfId="0" applyFont="1" applyBorder="1" applyAlignment="1" applyProtection="1">
      <alignment horizontal="left" vertical="center"/>
      <protection hidden="1"/>
    </xf>
    <xf numFmtId="0" fontId="12" fillId="0" borderId="84" xfId="0" applyFont="1" applyBorder="1" applyAlignment="1" applyProtection="1">
      <alignment horizontal="left" vertical="center"/>
      <protection hidden="1"/>
    </xf>
    <xf numFmtId="0" fontId="12" fillId="0" borderId="77" xfId="0" applyFont="1" applyBorder="1" applyAlignment="1" applyProtection="1">
      <alignment horizontal="left" vertical="center"/>
      <protection hidden="1"/>
    </xf>
    <xf numFmtId="0" fontId="12" fillId="0" borderId="73" xfId="0" applyFont="1" applyBorder="1" applyAlignment="1" applyProtection="1">
      <alignment horizontal="left" vertical="center"/>
      <protection hidden="1"/>
    </xf>
    <xf numFmtId="0" fontId="12" fillId="0" borderId="87" xfId="0" applyFont="1" applyBorder="1" applyAlignment="1" applyProtection="1">
      <alignment horizontal="left" vertical="center"/>
      <protection hidden="1"/>
    </xf>
    <xf numFmtId="0" fontId="12" fillId="0" borderId="93" xfId="0" applyFont="1" applyBorder="1" applyAlignment="1" applyProtection="1">
      <alignment horizontal="left" vertical="center"/>
      <protection hidden="1"/>
    </xf>
    <xf numFmtId="171" fontId="8" fillId="42" borderId="0" xfId="47" applyFont="1" applyFill="1" applyBorder="1" applyAlignment="1" applyProtection="1">
      <alignment horizontal="left" vertical="center"/>
      <protection hidden="1"/>
    </xf>
    <xf numFmtId="171" fontId="8" fillId="42" borderId="21" xfId="47" applyFont="1" applyFill="1" applyBorder="1" applyAlignment="1" applyProtection="1">
      <alignment horizontal="left" vertical="center"/>
      <protection hidden="1"/>
    </xf>
    <xf numFmtId="0" fontId="24" fillId="40" borderId="61" xfId="77" applyFont="1" applyFill="1" applyBorder="1" applyAlignment="1">
      <alignment horizontal="right"/>
      <protection/>
    </xf>
    <xf numFmtId="0" fontId="24" fillId="40" borderId="43" xfId="77" applyFont="1" applyFill="1" applyBorder="1" applyAlignment="1">
      <alignment horizontal="right"/>
      <protection/>
    </xf>
    <xf numFmtId="0" fontId="24" fillId="40" borderId="45" xfId="77" applyFont="1" applyFill="1" applyBorder="1" applyAlignment="1">
      <alignment horizontal="right"/>
      <protection/>
    </xf>
    <xf numFmtId="0" fontId="12" fillId="0" borderId="94" xfId="0" applyFont="1" applyBorder="1" applyAlignment="1" applyProtection="1">
      <alignment horizontal="center" vertical="center"/>
      <protection hidden="1"/>
    </xf>
    <xf numFmtId="0" fontId="12" fillId="0" borderId="87" xfId="0" applyFont="1" applyBorder="1" applyAlignment="1" applyProtection="1">
      <alignment horizontal="center" vertical="center"/>
      <protection hidden="1"/>
    </xf>
    <xf numFmtId="0" fontId="12" fillId="0" borderId="93" xfId="0" applyFont="1" applyBorder="1" applyAlignment="1" applyProtection="1">
      <alignment horizontal="center" vertical="center"/>
      <protection hidden="1"/>
    </xf>
    <xf numFmtId="0" fontId="49" fillId="0" borderId="100" xfId="0" applyFont="1" applyFill="1" applyBorder="1" applyAlignment="1" applyProtection="1">
      <alignment horizontal="center" vertical="center"/>
      <protection hidden="1"/>
    </xf>
    <xf numFmtId="0" fontId="49" fillId="0" borderId="101" xfId="0" applyFont="1" applyFill="1" applyBorder="1" applyAlignment="1" applyProtection="1">
      <alignment horizontal="center" vertical="center"/>
      <protection hidden="1"/>
    </xf>
    <xf numFmtId="0" fontId="49" fillId="0" borderId="102" xfId="0" applyFont="1" applyFill="1" applyBorder="1" applyAlignment="1" applyProtection="1">
      <alignment horizontal="center" vertical="center"/>
      <protection hidden="1"/>
    </xf>
    <xf numFmtId="0" fontId="49" fillId="0" borderId="103" xfId="0" applyFont="1" applyFill="1" applyBorder="1" applyAlignment="1" applyProtection="1">
      <alignment horizontal="center" vertical="center"/>
      <protection hidden="1"/>
    </xf>
    <xf numFmtId="0" fontId="49" fillId="0" borderId="104" xfId="0" applyFont="1" applyFill="1" applyBorder="1" applyAlignment="1" applyProtection="1">
      <alignment horizontal="center" vertical="center"/>
      <protection hidden="1"/>
    </xf>
    <xf numFmtId="0" fontId="49" fillId="0" borderId="105" xfId="0" applyFont="1" applyFill="1" applyBorder="1" applyAlignment="1" applyProtection="1">
      <alignment horizontal="center" vertical="center"/>
      <protection hidden="1"/>
    </xf>
    <xf numFmtId="0" fontId="25" fillId="0" borderId="17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171" fontId="11" fillId="0" borderId="0" xfId="47" applyFont="1" applyFill="1" applyBorder="1" applyAlignment="1" applyProtection="1">
      <alignment horizontal="left" vertical="center"/>
      <protection hidden="1"/>
    </xf>
    <xf numFmtId="0" fontId="25" fillId="42" borderId="17" xfId="0" applyFont="1" applyFill="1" applyBorder="1" applyAlignment="1" applyProtection="1">
      <alignment horizontal="left" vertical="center"/>
      <protection hidden="1"/>
    </xf>
    <xf numFmtId="0" fontId="25" fillId="42" borderId="0" xfId="0" applyFont="1" applyFill="1" applyBorder="1" applyAlignment="1" applyProtection="1">
      <alignment horizontal="left" vertical="center"/>
      <protection hidden="1"/>
    </xf>
    <xf numFmtId="0" fontId="24" fillId="40" borderId="61" xfId="0" applyFont="1" applyFill="1" applyBorder="1" applyAlignment="1" applyProtection="1">
      <alignment horizontal="right" vertical="center"/>
      <protection hidden="1"/>
    </xf>
    <xf numFmtId="0" fontId="24" fillId="40" borderId="43" xfId="0" applyFont="1" applyFill="1" applyBorder="1" applyAlignment="1" applyProtection="1">
      <alignment horizontal="right" vertical="center"/>
      <protection hidden="1"/>
    </xf>
    <xf numFmtId="0" fontId="24" fillId="40" borderId="45" xfId="0" applyFont="1" applyFill="1" applyBorder="1" applyAlignment="1" applyProtection="1">
      <alignment horizontal="right" vertical="center"/>
      <protection hidden="1"/>
    </xf>
    <xf numFmtId="0" fontId="25" fillId="42" borderId="20" xfId="0" applyFont="1" applyFill="1" applyBorder="1" applyAlignment="1" applyProtection="1">
      <alignment horizontal="left" vertical="center"/>
      <protection hidden="1"/>
    </xf>
    <xf numFmtId="14" fontId="12" fillId="42" borderId="29" xfId="47" applyNumberFormat="1" applyFont="1" applyFill="1" applyBorder="1" applyAlignment="1" applyProtection="1">
      <alignment horizontal="left" vertical="center"/>
      <protection hidden="1"/>
    </xf>
    <xf numFmtId="171" fontId="12" fillId="42" borderId="29" xfId="47" applyFont="1" applyFill="1" applyBorder="1" applyAlignment="1" applyProtection="1">
      <alignment horizontal="left" vertical="center"/>
      <protection hidden="1"/>
    </xf>
    <xf numFmtId="0" fontId="87" fillId="42" borderId="17" xfId="0" applyFont="1" applyFill="1" applyBorder="1" applyAlignment="1" applyProtection="1">
      <alignment horizontal="left" vertical="center"/>
      <protection hidden="1"/>
    </xf>
    <xf numFmtId="0" fontId="87" fillId="42" borderId="0" xfId="0" applyFont="1" applyFill="1" applyBorder="1" applyAlignment="1" applyProtection="1">
      <alignment horizontal="left" vertical="center"/>
      <protection hidden="1"/>
    </xf>
    <xf numFmtId="0" fontId="8" fillId="42" borderId="15" xfId="77" applyFont="1" applyFill="1" applyBorder="1" applyAlignment="1">
      <alignment horizontal="center"/>
      <protection/>
    </xf>
    <xf numFmtId="0" fontId="8" fillId="42" borderId="21" xfId="77" applyFont="1" applyFill="1" applyBorder="1" applyAlignment="1">
      <alignment horizontal="center"/>
      <protection/>
    </xf>
    <xf numFmtId="0" fontId="8" fillId="42" borderId="30" xfId="77" applyFont="1" applyFill="1" applyBorder="1" applyAlignment="1">
      <alignment horizontal="center"/>
      <protection/>
    </xf>
    <xf numFmtId="0" fontId="8" fillId="42" borderId="13" xfId="77" applyFont="1" applyFill="1" applyBorder="1" applyAlignment="1">
      <alignment horizontal="center"/>
      <protection/>
    </xf>
    <xf numFmtId="0" fontId="59" fillId="51" borderId="16" xfId="77" applyFont="1" applyFill="1" applyBorder="1" applyAlignment="1">
      <alignment horizontal="center"/>
      <protection/>
    </xf>
    <xf numFmtId="0" fontId="59" fillId="51" borderId="20" xfId="77" applyFont="1" applyFill="1" applyBorder="1" applyAlignment="1">
      <alignment horizontal="center"/>
      <protection/>
    </xf>
    <xf numFmtId="0" fontId="59" fillId="51" borderId="19" xfId="77" applyFont="1" applyFill="1" applyBorder="1" applyAlignment="1">
      <alignment horizontal="center"/>
      <protection/>
    </xf>
    <xf numFmtId="0" fontId="59" fillId="51" borderId="46" xfId="77" applyFont="1" applyFill="1" applyBorder="1" applyAlignment="1">
      <alignment horizontal="center"/>
      <protection/>
    </xf>
    <xf numFmtId="0" fontId="76" fillId="49" borderId="43" xfId="77" applyFont="1" applyFill="1" applyBorder="1" applyAlignment="1">
      <alignment horizontal="center"/>
      <protection/>
    </xf>
    <xf numFmtId="0" fontId="76" fillId="49" borderId="45" xfId="77" applyFont="1" applyFill="1" applyBorder="1" applyAlignment="1">
      <alignment horizontal="center"/>
      <protection/>
    </xf>
    <xf numFmtId="171" fontId="27" fillId="0" borderId="0" xfId="47" applyFont="1" applyFill="1" applyBorder="1" applyAlignment="1" applyProtection="1">
      <alignment horizontal="left" vertical="center"/>
      <protection hidden="1"/>
    </xf>
    <xf numFmtId="0" fontId="37" fillId="0" borderId="106" xfId="0" applyFont="1" applyFill="1" applyBorder="1" applyAlignment="1" applyProtection="1">
      <alignment horizontal="right"/>
      <protection hidden="1"/>
    </xf>
    <xf numFmtId="0" fontId="37" fillId="0" borderId="0" xfId="0" applyFont="1" applyFill="1" applyBorder="1" applyAlignment="1" applyProtection="1">
      <alignment horizontal="right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171" fontId="8" fillId="0" borderId="7" xfId="47" applyFont="1" applyBorder="1" applyAlignment="1" applyProtection="1">
      <alignment horizontal="center" vertical="center" wrapText="1"/>
      <protection hidden="1"/>
    </xf>
    <xf numFmtId="171" fontId="8" fillId="0" borderId="37" xfId="47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horizontal="left" vertical="center" wrapText="1"/>
      <protection hidden="1"/>
    </xf>
    <xf numFmtId="0" fontId="15" fillId="0" borderId="7" xfId="0" applyFont="1" applyBorder="1" applyAlignment="1" applyProtection="1">
      <alignment horizontal="left" vertical="center" wrapText="1"/>
      <protection hidden="1"/>
    </xf>
    <xf numFmtId="171" fontId="8" fillId="0" borderId="7" xfId="47" applyFont="1" applyBorder="1" applyAlignment="1" applyProtection="1">
      <alignment horizontal="left" vertical="center"/>
      <protection hidden="1"/>
    </xf>
    <xf numFmtId="171" fontId="8" fillId="0" borderId="37" xfId="47" applyFont="1" applyBorder="1" applyAlignment="1" applyProtection="1">
      <alignment horizontal="left" vertical="center"/>
      <protection hidden="1"/>
    </xf>
    <xf numFmtId="171" fontId="8" fillId="0" borderId="34" xfId="47" applyFont="1" applyBorder="1" applyAlignment="1" applyProtection="1">
      <alignment horizontal="left" vertical="center"/>
      <protection hidden="1"/>
    </xf>
    <xf numFmtId="0" fontId="8" fillId="0" borderId="7" xfId="47" applyNumberFormat="1" applyFont="1" applyBorder="1" applyAlignment="1" applyProtection="1">
      <alignment horizontal="left" vertical="center"/>
      <protection hidden="1"/>
    </xf>
    <xf numFmtId="0" fontId="8" fillId="0" borderId="37" xfId="47" applyNumberFormat="1" applyFont="1" applyBorder="1" applyAlignment="1" applyProtection="1">
      <alignment horizontal="left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46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3" fillId="51" borderId="16" xfId="0" applyFont="1" applyFill="1" applyBorder="1" applyAlignment="1" applyProtection="1">
      <alignment horizontal="center" vertical="center"/>
      <protection hidden="1"/>
    </xf>
    <xf numFmtId="0" fontId="13" fillId="51" borderId="41" xfId="0" applyFont="1" applyFill="1" applyBorder="1" applyAlignment="1" applyProtection="1">
      <alignment horizontal="center" vertical="center"/>
      <protection hidden="1"/>
    </xf>
    <xf numFmtId="0" fontId="13" fillId="51" borderId="20" xfId="0" applyFont="1" applyFill="1" applyBorder="1" applyAlignment="1" applyProtection="1">
      <alignment horizontal="center" vertical="center"/>
      <protection hidden="1"/>
    </xf>
    <xf numFmtId="0" fontId="13" fillId="51" borderId="19" xfId="0" applyFont="1" applyFill="1" applyBorder="1" applyAlignment="1" applyProtection="1">
      <alignment horizontal="center" vertical="center"/>
      <protection hidden="1"/>
    </xf>
    <xf numFmtId="0" fontId="13" fillId="51" borderId="29" xfId="0" applyFont="1" applyFill="1" applyBorder="1" applyAlignment="1" applyProtection="1">
      <alignment horizontal="center" vertical="center"/>
      <protection hidden="1"/>
    </xf>
    <xf numFmtId="0" fontId="13" fillId="51" borderId="46" xfId="0" applyFont="1" applyFill="1" applyBorder="1" applyAlignment="1" applyProtection="1">
      <alignment horizontal="center" vertical="center"/>
      <protection hidden="1"/>
    </xf>
    <xf numFmtId="0" fontId="8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4" fillId="0" borderId="43" xfId="0" applyFont="1" applyFill="1" applyBorder="1" applyAlignment="1" applyProtection="1">
      <alignment horizontal="lef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14" fillId="0" borderId="29" xfId="0" applyFont="1" applyFill="1" applyBorder="1" applyAlignment="1" applyProtection="1">
      <alignment horizontal="left" vertical="center"/>
      <protection hidden="1"/>
    </xf>
    <xf numFmtId="0" fontId="15" fillId="0" borderId="48" xfId="0" applyFont="1" applyBorder="1" applyAlignment="1" applyProtection="1">
      <alignment horizontal="left" vertical="center"/>
      <protection hidden="1"/>
    </xf>
    <xf numFmtId="0" fontId="15" fillId="0" borderId="62" xfId="0" applyFont="1" applyBorder="1" applyAlignment="1" applyProtection="1">
      <alignment horizontal="left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37" xfId="0" applyFont="1" applyBorder="1" applyAlignment="1" applyProtection="1">
      <alignment horizontal="center" vertical="center"/>
      <protection hidden="1"/>
    </xf>
    <xf numFmtId="0" fontId="18" fillId="0" borderId="107" xfId="0" applyFont="1" applyBorder="1" applyAlignment="1" applyProtection="1">
      <alignment horizontal="center" vertical="center"/>
      <protection hidden="1"/>
    </xf>
    <xf numFmtId="0" fontId="18" fillId="0" borderId="70" xfId="0" applyFont="1" applyBorder="1" applyAlignment="1" applyProtection="1">
      <alignment horizontal="center" vertical="center"/>
      <protection hidden="1"/>
    </xf>
    <xf numFmtId="0" fontId="18" fillId="0" borderId="47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21" xfId="0" applyFont="1" applyBorder="1" applyAlignment="1" applyProtection="1">
      <alignment horizontal="left" vertical="center"/>
      <protection hidden="1"/>
    </xf>
    <xf numFmtId="0" fontId="22" fillId="0" borderId="17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left" vertical="center"/>
      <protection hidden="1"/>
    </xf>
    <xf numFmtId="0" fontId="0" fillId="0" borderId="21" xfId="0" applyFont="1" applyBorder="1" applyAlignment="1" applyProtection="1">
      <alignment horizontal="left" vertical="center"/>
      <protection hidden="1"/>
    </xf>
    <xf numFmtId="171" fontId="27" fillId="0" borderId="0" xfId="47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71" fontId="8" fillId="0" borderId="46" xfId="47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155" fillId="38" borderId="17" xfId="0" applyFont="1" applyFill="1" applyBorder="1" applyAlignment="1" applyProtection="1">
      <alignment vertical="center"/>
      <protection hidden="1"/>
    </xf>
    <xf numFmtId="0" fontId="155" fillId="38" borderId="0" xfId="0" applyFont="1" applyFill="1" applyBorder="1" applyAlignment="1" applyProtection="1">
      <alignment vertical="center"/>
      <protection hidden="1"/>
    </xf>
    <xf numFmtId="0" fontId="149" fillId="38" borderId="0" xfId="0" applyFont="1" applyFill="1" applyBorder="1" applyAlignment="1" applyProtection="1">
      <alignment vertical="center"/>
      <protection hidden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ck" xfId="40"/>
    <cellStyle name="Body" xfId="41"/>
    <cellStyle name="Border" xfId="42"/>
    <cellStyle name="C?AØ_¿?¾÷CoE² " xfId="43"/>
    <cellStyle name="C￥AØ_¿μ¾÷CoE² " xfId="44"/>
    <cellStyle name="Calculation" xfId="45"/>
    <cellStyle name="Check Cell" xfId="46"/>
    <cellStyle name="Comma" xfId="47"/>
    <cellStyle name="Comma [0]" xfId="48"/>
    <cellStyle name="Comma0" xfId="49"/>
    <cellStyle name="Currency" xfId="50"/>
    <cellStyle name="Currency [0]" xfId="51"/>
    <cellStyle name="Currency0" xfId="52"/>
    <cellStyle name="Date" xfId="53"/>
    <cellStyle name="Dezimal [0]_laroux" xfId="54"/>
    <cellStyle name="Dezimal_laroux" xfId="55"/>
    <cellStyle name="Euro" xfId="56"/>
    <cellStyle name="Explanatory Text" xfId="57"/>
    <cellStyle name="Fixed" xfId="58"/>
    <cellStyle name="Followed Hyperlink" xfId="59"/>
    <cellStyle name="Good" xfId="60"/>
    <cellStyle name="Grey" xfId="61"/>
    <cellStyle name="Head 1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nput [yellow]" xfId="69"/>
    <cellStyle name="Linked Cell" xfId="70"/>
    <cellStyle name="Milliers [0]_laroux" xfId="71"/>
    <cellStyle name="Milliers_laroux" xfId="72"/>
    <cellStyle name="Neutral" xfId="73"/>
    <cellStyle name="Non défini" xfId="74"/>
    <cellStyle name="Normal - Style1" xfId="75"/>
    <cellStyle name="Normal 2" xfId="76"/>
    <cellStyle name="Normal 2 2" xfId="77"/>
    <cellStyle name="Note" xfId="78"/>
    <cellStyle name="Output" xfId="79"/>
    <cellStyle name="Percent" xfId="80"/>
    <cellStyle name="Percent [2]" xfId="81"/>
    <cellStyle name="Red" xfId="82"/>
    <cellStyle name="Title" xfId="83"/>
    <cellStyle name="Total" xfId="84"/>
    <cellStyle name="Währung [0]_RESULTS" xfId="85"/>
    <cellStyle name="Währung_RESULTS" xfId="86"/>
    <cellStyle name="Warning Text" xfId="87"/>
    <cellStyle name="똿뗦먛귟 [0.00]_PRODUCT DETAIL Q1" xfId="88"/>
    <cellStyle name="똿뗦먛귟_PRODUCT DETAIL Q1" xfId="89"/>
    <cellStyle name="믅됞 [0.00]_PRODUCT DETAIL Q1" xfId="90"/>
    <cellStyle name="믅됞_PRODUCT DETAIL Q1" xfId="91"/>
    <cellStyle name="백분율_HOBONG" xfId="92"/>
    <cellStyle name="뷭?_BOOKSHIP" xfId="93"/>
    <cellStyle name="콤마 [0]_1202" xfId="94"/>
    <cellStyle name="콤마_1202" xfId="95"/>
    <cellStyle name="통화 [0]_1202" xfId="96"/>
    <cellStyle name="통화_1202" xfId="97"/>
    <cellStyle name="표준_(정보부문)월별인원계획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132</xdr:row>
      <xdr:rowOff>19050</xdr:rowOff>
    </xdr:from>
    <xdr:to>
      <xdr:col>5</xdr:col>
      <xdr:colOff>123825</xdr:colOff>
      <xdr:row>132</xdr:row>
      <xdr:rowOff>247650</xdr:rowOff>
    </xdr:to>
    <xdr:sp>
      <xdr:nvSpPr>
        <xdr:cNvPr id="1" name="AutoShape 7"/>
        <xdr:cNvSpPr>
          <a:spLocks/>
        </xdr:cNvSpPr>
      </xdr:nvSpPr>
      <xdr:spPr>
        <a:xfrm>
          <a:off x="2695575" y="30632400"/>
          <a:ext cx="1257300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181</xdr:row>
      <xdr:rowOff>28575</xdr:rowOff>
    </xdr:from>
    <xdr:to>
      <xdr:col>5</xdr:col>
      <xdr:colOff>400050</xdr:colOff>
      <xdr:row>181</xdr:row>
      <xdr:rowOff>76200</xdr:rowOff>
    </xdr:to>
    <xdr:sp>
      <xdr:nvSpPr>
        <xdr:cNvPr id="2" name="AutoShape 39"/>
        <xdr:cNvSpPr>
          <a:spLocks/>
        </xdr:cNvSpPr>
      </xdr:nvSpPr>
      <xdr:spPr>
        <a:xfrm>
          <a:off x="2619375" y="41900475"/>
          <a:ext cx="1609725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175</xdr:row>
      <xdr:rowOff>57150</xdr:rowOff>
    </xdr:from>
    <xdr:to>
      <xdr:col>7</xdr:col>
      <xdr:colOff>0</xdr:colOff>
      <xdr:row>175</xdr:row>
      <xdr:rowOff>57150</xdr:rowOff>
    </xdr:to>
    <xdr:sp>
      <xdr:nvSpPr>
        <xdr:cNvPr id="3" name="AutoShape 42"/>
        <xdr:cNvSpPr>
          <a:spLocks/>
        </xdr:cNvSpPr>
      </xdr:nvSpPr>
      <xdr:spPr>
        <a:xfrm>
          <a:off x="6000750" y="40481250"/>
          <a:ext cx="2190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153</xdr:row>
      <xdr:rowOff>0</xdr:rowOff>
    </xdr:from>
    <xdr:to>
      <xdr:col>3</xdr:col>
      <xdr:colOff>600075</xdr:colOff>
      <xdr:row>153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30530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30530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19275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19275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819275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438400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38400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3</xdr:col>
      <xdr:colOff>600075</xdr:colOff>
      <xdr:row>129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38400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153</xdr:row>
      <xdr:rowOff>0</xdr:rowOff>
    </xdr:from>
    <xdr:to>
      <xdr:col>3</xdr:col>
      <xdr:colOff>600075</xdr:colOff>
      <xdr:row>153</xdr:row>
      <xdr:rowOff>0</xdr:rowOff>
    </xdr:to>
    <xdr:sp>
      <xdr:nvSpPr>
        <xdr:cNvPr id="10" name="Line 10"/>
        <xdr:cNvSpPr>
          <a:spLocks/>
        </xdr:cNvSpPr>
      </xdr:nvSpPr>
      <xdr:spPr>
        <a:xfrm>
          <a:off x="243840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438400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438400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137</xdr:row>
      <xdr:rowOff>0</xdr:rowOff>
    </xdr:from>
    <xdr:to>
      <xdr:col>7</xdr:col>
      <xdr:colOff>0</xdr:colOff>
      <xdr:row>137</xdr:row>
      <xdr:rowOff>0</xdr:rowOff>
    </xdr:to>
    <xdr:sp>
      <xdr:nvSpPr>
        <xdr:cNvPr id="13" name="AutoShape 13" descr="25%"/>
        <xdr:cNvSpPr>
          <a:spLocks/>
        </xdr:cNvSpPr>
      </xdr:nvSpPr>
      <xdr:spPr>
        <a:xfrm>
          <a:off x="9525" y="22545675"/>
          <a:ext cx="5667375" cy="0"/>
        </a:xfrm>
        <a:prstGeom prst="round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DETAILS OF TAX DEDUCTED AND DEPOSITED IN THE CENTRAL GOVERNMENT ACCOUNT:</a:t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819275" y="21240750"/>
          <a:ext cx="0" cy="0"/>
        </a:xfrm>
        <a:prstGeom prst="rightArrow">
          <a:avLst>
            <a:gd name="adj1" fmla="val -2147483648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819275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819275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136</xdr:row>
      <xdr:rowOff>28575</xdr:rowOff>
    </xdr:from>
    <xdr:to>
      <xdr:col>8</xdr:col>
      <xdr:colOff>1304925</xdr:colOff>
      <xdr:row>136</xdr:row>
      <xdr:rowOff>228600</xdr:rowOff>
    </xdr:to>
    <xdr:sp>
      <xdr:nvSpPr>
        <xdr:cNvPr id="17" name="AutoShape 17" descr="25%"/>
        <xdr:cNvSpPr>
          <a:spLocks/>
        </xdr:cNvSpPr>
      </xdr:nvSpPr>
      <xdr:spPr>
        <a:xfrm>
          <a:off x="123825" y="22326600"/>
          <a:ext cx="8648700" cy="200025"/>
        </a:xfrm>
        <a:prstGeom prst="round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DETAILS OF TAX DEDUCTED AND DEPOSITED IN TO CENTRAL GOVERNMENT ACCOUNT:</a:t>
          </a:r>
        </a:p>
      </xdr:txBody>
    </xdr:sp>
    <xdr:clientData/>
  </xdr:twoCellAnchor>
  <xdr:twoCellAnchor>
    <xdr:from>
      <xdr:col>7</xdr:col>
      <xdr:colOff>0</xdr:colOff>
      <xdr:row>161</xdr:row>
      <xdr:rowOff>47625</xdr:rowOff>
    </xdr:from>
    <xdr:to>
      <xdr:col>7</xdr:col>
      <xdr:colOff>0</xdr:colOff>
      <xdr:row>161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5676900" y="2687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156</xdr:row>
      <xdr:rowOff>123825</xdr:rowOff>
    </xdr:from>
    <xdr:to>
      <xdr:col>7</xdr:col>
      <xdr:colOff>0</xdr:colOff>
      <xdr:row>156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5676900" y="262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156</xdr:row>
      <xdr:rowOff>123825</xdr:rowOff>
    </xdr:from>
    <xdr:to>
      <xdr:col>7</xdr:col>
      <xdr:colOff>0</xdr:colOff>
      <xdr:row>156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5676900" y="262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123825</xdr:rowOff>
    </xdr:from>
    <xdr:to>
      <xdr:col>8</xdr:col>
      <xdr:colOff>9525</xdr:colOff>
      <xdr:row>2</xdr:row>
      <xdr:rowOff>0</xdr:rowOff>
    </xdr:to>
    <xdr:sp>
      <xdr:nvSpPr>
        <xdr:cNvPr id="21" name="AutoShape 21" descr="70%"/>
        <xdr:cNvSpPr>
          <a:spLocks/>
        </xdr:cNvSpPr>
      </xdr:nvSpPr>
      <xdr:spPr>
        <a:xfrm>
          <a:off x="2400300" y="123825"/>
          <a:ext cx="5076825" cy="428625"/>
        </a:xfrm>
        <a:prstGeom prst="roundRect">
          <a:avLst/>
        </a:prstGeom>
        <a:pattFill prst="pct70">
          <a:fgClr>
            <a:srgbClr val="FFFFFF"/>
          </a:fgClr>
          <a:bgClr>
            <a:srgbClr val="76767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                FORM NO.16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1200150</xdr:colOff>
      <xdr:row>0</xdr:row>
      <xdr:rowOff>219075</xdr:rowOff>
    </xdr:from>
    <xdr:to>
      <xdr:col>7</xdr:col>
      <xdr:colOff>1228725</xdr:colOff>
      <xdr:row>1</xdr:row>
      <xdr:rowOff>200025</xdr:rowOff>
    </xdr:to>
    <xdr:sp>
      <xdr:nvSpPr>
        <xdr:cNvPr id="22" name="AutoShape 22"/>
        <xdr:cNvSpPr>
          <a:spLocks/>
        </xdr:cNvSpPr>
      </xdr:nvSpPr>
      <xdr:spPr>
        <a:xfrm>
          <a:off x="5505450" y="219075"/>
          <a:ext cx="140017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Rule31(1)(a)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21</xdr:row>
      <xdr:rowOff>352425</xdr:rowOff>
    </xdr:to>
    <xdr:sp>
      <xdr:nvSpPr>
        <xdr:cNvPr id="23" name="AutoShape 23" descr="25%"/>
        <xdr:cNvSpPr>
          <a:spLocks/>
        </xdr:cNvSpPr>
      </xdr:nvSpPr>
      <xdr:spPr>
        <a:xfrm>
          <a:off x="0" y="3905250"/>
          <a:ext cx="8848725" cy="352425"/>
        </a:xfrm>
        <a:prstGeom prst="round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: DETAILS OF SALARY PAID AND ANY OTHER INCOME AND TAX DEDUCTED :</a:t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819275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819275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819275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438400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438400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3</xdr:col>
      <xdr:colOff>600075</xdr:colOff>
      <xdr:row>129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438400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438400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438400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819275" y="21240750"/>
          <a:ext cx="0" cy="0"/>
        </a:xfrm>
        <a:prstGeom prst="rightArrow">
          <a:avLst>
            <a:gd name="adj1" fmla="val -2147483648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819275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819275" y="21240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72"/>
  <sheetViews>
    <sheetView showGridLines="0" tabSelected="1" zoomScale="120" zoomScaleNormal="120" zoomScalePageLayoutView="0" workbookViewId="0" topLeftCell="A4">
      <selection activeCell="K29" sqref="K29"/>
    </sheetView>
  </sheetViews>
  <sheetFormatPr defaultColWidth="9.140625" defaultRowHeight="12.75"/>
  <cols>
    <col min="1" max="1" width="35.28125" style="9" customWidth="1"/>
    <col min="2" max="2" width="39.140625" style="9" customWidth="1"/>
    <col min="3" max="3" width="0.9921875" style="9" customWidth="1"/>
    <col min="4" max="4" width="16.140625" style="9" customWidth="1"/>
    <col min="5" max="5" width="17.421875" style="9" customWidth="1"/>
    <col min="6" max="6" width="19.28125" style="9" customWidth="1"/>
    <col min="7" max="8" width="15.57421875" style="9" customWidth="1"/>
    <col min="9" max="9" width="15.28125" style="9" hidden="1" customWidth="1"/>
    <col min="10" max="10" width="18.8515625" style="9" hidden="1" customWidth="1"/>
    <col min="11" max="11" width="39.57421875" style="9" customWidth="1"/>
    <col min="12" max="12" width="13.57421875" style="9" customWidth="1"/>
    <col min="13" max="13" width="12.7109375" style="9" customWidth="1"/>
    <col min="14" max="16384" width="9.140625" style="9" customWidth="1"/>
  </cols>
  <sheetData>
    <row r="1" spans="1:9" s="1" customFormat="1" ht="36" customHeight="1" thickBot="1">
      <c r="A1" s="548" t="s">
        <v>122</v>
      </c>
      <c r="B1" s="549"/>
      <c r="C1" s="549"/>
      <c r="D1" s="549"/>
      <c r="E1" s="549"/>
      <c r="F1" s="549"/>
      <c r="G1" s="549"/>
      <c r="H1" s="550"/>
      <c r="I1" s="7"/>
    </row>
    <row r="2" spans="1:9" s="1" customFormat="1" ht="40.5" customHeight="1">
      <c r="A2" s="434" t="s">
        <v>467</v>
      </c>
      <c r="B2" s="511" t="s">
        <v>205</v>
      </c>
      <c r="C2" s="511"/>
      <c r="D2" s="511"/>
      <c r="E2" s="511"/>
      <c r="F2" s="511"/>
      <c r="G2" s="511"/>
      <c r="H2" s="512"/>
      <c r="I2" s="7"/>
    </row>
    <row r="3" spans="1:9" s="1" customFormat="1" ht="36" customHeight="1" thickBot="1">
      <c r="A3" s="435" t="s">
        <v>466</v>
      </c>
      <c r="B3" s="585" t="s">
        <v>586</v>
      </c>
      <c r="C3" s="585"/>
      <c r="D3" s="585"/>
      <c r="E3" s="585"/>
      <c r="F3" s="585"/>
      <c r="G3" s="585"/>
      <c r="H3" s="586"/>
      <c r="I3" s="7"/>
    </row>
    <row r="4" spans="1:9" s="1" customFormat="1" ht="16.5" customHeight="1" thickBot="1">
      <c r="A4" s="351" t="s">
        <v>206</v>
      </c>
      <c r="B4" s="592"/>
      <c r="C4" s="593"/>
      <c r="D4" s="593"/>
      <c r="E4" s="594"/>
      <c r="F4" s="560" t="s">
        <v>236</v>
      </c>
      <c r="G4" s="561"/>
      <c r="H4" s="177">
        <v>45382</v>
      </c>
      <c r="I4" s="7"/>
    </row>
    <row r="5" spans="1:10" s="1" customFormat="1" ht="16.5" customHeight="1" thickBot="1">
      <c r="A5" s="352" t="s">
        <v>207</v>
      </c>
      <c r="B5" s="554"/>
      <c r="C5" s="555"/>
      <c r="D5" s="555"/>
      <c r="E5" s="555"/>
      <c r="F5" s="555"/>
      <c r="G5" s="555"/>
      <c r="H5" s="556"/>
      <c r="I5" s="7"/>
      <c r="J5" s="2" t="s">
        <v>0</v>
      </c>
    </row>
    <row r="6" spans="1:10" s="1" customFormat="1" ht="16.5" customHeight="1" thickBot="1">
      <c r="A6" s="353" t="s">
        <v>208</v>
      </c>
      <c r="B6" s="14"/>
      <c r="C6" s="354"/>
      <c r="D6" s="514" t="s">
        <v>237</v>
      </c>
      <c r="E6" s="514"/>
      <c r="F6" s="514"/>
      <c r="G6" s="514"/>
      <c r="H6" s="515"/>
      <c r="I6" s="288">
        <v>174915</v>
      </c>
      <c r="J6" s="2" t="s">
        <v>1</v>
      </c>
    </row>
    <row r="7" spans="1:9" s="1" customFormat="1" ht="16.5" customHeight="1" thickBot="1">
      <c r="A7" s="351" t="s">
        <v>209</v>
      </c>
      <c r="B7" s="53"/>
      <c r="C7" s="354"/>
      <c r="D7" s="533" t="s">
        <v>238</v>
      </c>
      <c r="E7" s="534"/>
      <c r="F7" s="534"/>
      <c r="G7" s="534"/>
      <c r="H7" s="535"/>
      <c r="I7" s="155"/>
    </row>
    <row r="8" spans="1:9" s="1" customFormat="1" ht="16.5" customHeight="1" thickBot="1">
      <c r="A8" s="351" t="s">
        <v>210</v>
      </c>
      <c r="B8" s="15"/>
      <c r="C8" s="354"/>
      <c r="D8" s="536"/>
      <c r="E8" s="537"/>
      <c r="F8" s="355" t="s">
        <v>239</v>
      </c>
      <c r="G8" s="355" t="s">
        <v>240</v>
      </c>
      <c r="H8" s="355" t="s">
        <v>241</v>
      </c>
      <c r="I8" s="59"/>
    </row>
    <row r="9" spans="1:9" s="1" customFormat="1" ht="16.5" customHeight="1" thickBot="1">
      <c r="A9" s="356"/>
      <c r="B9" s="193"/>
      <c r="C9" s="354"/>
      <c r="D9" s="538" t="s">
        <v>242</v>
      </c>
      <c r="E9" s="539"/>
      <c r="F9" s="181">
        <f>ANEXER!U22</f>
        <v>0</v>
      </c>
      <c r="G9" s="183"/>
      <c r="H9" s="182">
        <f>F9+G9</f>
        <v>0</v>
      </c>
      <c r="I9" s="59"/>
    </row>
    <row r="10" spans="1:9" s="1" customFormat="1" ht="16.5" customHeight="1" thickBot="1">
      <c r="A10" s="357" t="s">
        <v>299</v>
      </c>
      <c r="B10" s="16"/>
      <c r="C10" s="354"/>
      <c r="D10" s="538" t="s">
        <v>243</v>
      </c>
      <c r="E10" s="539"/>
      <c r="F10" s="181">
        <f>ANEXER!V22</f>
        <v>0</v>
      </c>
      <c r="G10" s="183"/>
      <c r="H10" s="182">
        <f>F10+G10</f>
        <v>0</v>
      </c>
      <c r="I10" s="59"/>
    </row>
    <row r="11" spans="1:11" s="1" customFormat="1" ht="16.5" customHeight="1" thickBot="1">
      <c r="A11" s="357" t="s">
        <v>211</v>
      </c>
      <c r="B11" s="44" t="s">
        <v>573</v>
      </c>
      <c r="C11" s="354"/>
      <c r="D11" s="516" t="s">
        <v>300</v>
      </c>
      <c r="E11" s="517"/>
      <c r="F11" s="518"/>
      <c r="G11" s="540">
        <v>0</v>
      </c>
      <c r="H11" s="541"/>
      <c r="I11" s="269" t="s">
        <v>120</v>
      </c>
      <c r="J11" s="268"/>
      <c r="K11" s="268"/>
    </row>
    <row r="12" spans="1:11" s="1" customFormat="1" ht="16.5" customHeight="1" thickBot="1">
      <c r="A12" s="357" t="s">
        <v>212</v>
      </c>
      <c r="B12" s="44" t="s">
        <v>569</v>
      </c>
      <c r="C12" s="354"/>
      <c r="D12" s="516" t="s">
        <v>244</v>
      </c>
      <c r="E12" s="517"/>
      <c r="F12" s="518"/>
      <c r="G12" s="245">
        <v>0</v>
      </c>
      <c r="H12" s="266">
        <v>0</v>
      </c>
      <c r="I12" s="284">
        <f>SUM(G12:H12)</f>
        <v>0</v>
      </c>
      <c r="J12" s="265"/>
      <c r="K12" s="265"/>
    </row>
    <row r="13" spans="1:11" s="1" customFormat="1" ht="16.5" customHeight="1" thickBot="1">
      <c r="A13" s="358"/>
      <c r="B13" s="45"/>
      <c r="C13" s="354"/>
      <c r="D13" s="516" t="s">
        <v>245</v>
      </c>
      <c r="E13" s="517"/>
      <c r="F13" s="518"/>
      <c r="G13" s="246">
        <v>0</v>
      </c>
      <c r="H13" s="267">
        <v>0</v>
      </c>
      <c r="I13" s="284">
        <f>SUM(G13:H13)</f>
        <v>0</v>
      </c>
      <c r="J13" s="265"/>
      <c r="K13" s="265"/>
    </row>
    <row r="14" spans="1:11" s="1" customFormat="1" ht="16.5" customHeight="1" thickBot="1">
      <c r="A14" s="557" t="s">
        <v>213</v>
      </c>
      <c r="B14" s="46" t="s">
        <v>574</v>
      </c>
      <c r="C14" s="354"/>
      <c r="D14" s="516" t="s">
        <v>246</v>
      </c>
      <c r="E14" s="517"/>
      <c r="F14" s="518"/>
      <c r="G14" s="540">
        <v>0</v>
      </c>
      <c r="H14" s="541"/>
      <c r="I14" s="559"/>
      <c r="J14" s="559"/>
      <c r="K14" s="559"/>
    </row>
    <row r="15" spans="1:11" s="1" customFormat="1" ht="16.5" customHeight="1" thickBot="1">
      <c r="A15" s="558"/>
      <c r="B15" s="47" t="s">
        <v>575</v>
      </c>
      <c r="C15" s="354"/>
      <c r="D15" s="516" t="s">
        <v>247</v>
      </c>
      <c r="E15" s="517"/>
      <c r="F15" s="518"/>
      <c r="G15" s="540">
        <v>0</v>
      </c>
      <c r="H15" s="541"/>
      <c r="I15" s="559"/>
      <c r="J15" s="559"/>
      <c r="K15" s="559"/>
    </row>
    <row r="16" spans="1:11" s="1" customFormat="1" ht="16.5" customHeight="1" thickBot="1">
      <c r="A16" s="359"/>
      <c r="B16" s="47"/>
      <c r="C16" s="354"/>
      <c r="D16" s="516" t="s">
        <v>248</v>
      </c>
      <c r="E16" s="517"/>
      <c r="F16" s="518"/>
      <c r="G16" s="540">
        <v>0</v>
      </c>
      <c r="H16" s="541"/>
      <c r="I16" s="547"/>
      <c r="J16" s="547"/>
      <c r="K16" s="547"/>
    </row>
    <row r="17" spans="1:11" s="1" customFormat="1" ht="16.5" customHeight="1" thickBot="1">
      <c r="A17" s="359"/>
      <c r="B17" s="47"/>
      <c r="C17" s="354"/>
      <c r="D17" s="528" t="s">
        <v>249</v>
      </c>
      <c r="E17" s="529"/>
      <c r="F17" s="530"/>
      <c r="G17" s="587">
        <v>0</v>
      </c>
      <c r="H17" s="588"/>
      <c r="I17" s="546"/>
      <c r="J17" s="546"/>
      <c r="K17" s="546"/>
    </row>
    <row r="18" spans="1:11" s="1" customFormat="1" ht="16.5" customHeight="1" thickBot="1">
      <c r="A18" s="360"/>
      <c r="B18" s="293"/>
      <c r="C18" s="354"/>
      <c r="D18" s="589" t="s">
        <v>301</v>
      </c>
      <c r="E18" s="590"/>
      <c r="F18" s="591"/>
      <c r="G18" s="540">
        <v>0</v>
      </c>
      <c r="H18" s="541"/>
      <c r="I18" s="547"/>
      <c r="J18" s="547"/>
      <c r="K18" s="547"/>
    </row>
    <row r="19" spans="1:11" s="1" customFormat="1" ht="16.5" customHeight="1" thickBot="1">
      <c r="A19" s="361"/>
      <c r="B19" s="309"/>
      <c r="C19" s="354"/>
      <c r="D19" s="525" t="s">
        <v>250</v>
      </c>
      <c r="E19" s="526"/>
      <c r="F19" s="527"/>
      <c r="G19" s="540">
        <v>0</v>
      </c>
      <c r="H19" s="541"/>
      <c r="I19" s="547"/>
      <c r="J19" s="547"/>
      <c r="K19" s="547"/>
    </row>
    <row r="20" spans="1:11" s="1" customFormat="1" ht="16.5" customHeight="1" thickBot="1">
      <c r="A20" s="362" t="s">
        <v>214</v>
      </c>
      <c r="B20" s="53"/>
      <c r="C20" s="354"/>
      <c r="D20" s="296" t="s">
        <v>251</v>
      </c>
      <c r="E20" s="297"/>
      <c r="F20" s="298"/>
      <c r="G20" s="540">
        <v>0</v>
      </c>
      <c r="H20" s="541"/>
      <c r="I20" s="547"/>
      <c r="J20" s="547"/>
      <c r="K20" s="547"/>
    </row>
    <row r="21" spans="1:11" s="1" customFormat="1" ht="16.5" customHeight="1" thickBot="1">
      <c r="A21" s="362" t="s">
        <v>215</v>
      </c>
      <c r="B21" s="53"/>
      <c r="C21" s="5"/>
      <c r="D21" s="299" t="s">
        <v>252</v>
      </c>
      <c r="E21" s="300"/>
      <c r="F21" s="301"/>
      <c r="G21" s="540">
        <v>0</v>
      </c>
      <c r="H21" s="541"/>
      <c r="I21" s="547"/>
      <c r="J21" s="547"/>
      <c r="K21" s="547"/>
    </row>
    <row r="22" spans="1:11" s="1" customFormat="1" ht="16.5" customHeight="1" thickBot="1">
      <c r="A22" s="362" t="s">
        <v>216</v>
      </c>
      <c r="B22" s="53"/>
      <c r="C22" s="4"/>
      <c r="D22" s="305" t="s">
        <v>253</v>
      </c>
      <c r="E22" s="306"/>
      <c r="F22" s="307"/>
      <c r="G22" s="308">
        <v>0</v>
      </c>
      <c r="H22" s="304"/>
      <c r="I22" s="547"/>
      <c r="J22" s="547"/>
      <c r="K22" s="547"/>
    </row>
    <row r="23" spans="1:11" s="1" customFormat="1" ht="39.75" customHeight="1" thickBot="1">
      <c r="A23" s="362" t="s">
        <v>217</v>
      </c>
      <c r="B23" s="15"/>
      <c r="C23" s="4"/>
      <c r="D23" s="341" t="s">
        <v>171</v>
      </c>
      <c r="E23" s="363" t="s">
        <v>254</v>
      </c>
      <c r="F23" s="364" t="s">
        <v>523</v>
      </c>
      <c r="G23" s="340">
        <v>0</v>
      </c>
      <c r="H23" s="340">
        <v>0</v>
      </c>
      <c r="I23" s="342">
        <f>IF(G23&lt;=50000,G23,50000)</f>
        <v>0</v>
      </c>
      <c r="J23" s="342">
        <f>IF(H23&lt;=150000,H23,150000)</f>
        <v>0</v>
      </c>
      <c r="K23" s="343"/>
    </row>
    <row r="24" spans="1:11" s="1" customFormat="1" ht="16.5" customHeight="1" thickBot="1">
      <c r="A24" s="362" t="s">
        <v>218</v>
      </c>
      <c r="B24" s="15"/>
      <c r="C24" s="4"/>
      <c r="D24" s="531" t="s">
        <v>165</v>
      </c>
      <c r="E24" s="544" t="s">
        <v>281</v>
      </c>
      <c r="F24" s="545"/>
      <c r="G24" s="540">
        <v>0</v>
      </c>
      <c r="H24" s="541"/>
      <c r="I24" s="542"/>
      <c r="J24" s="542"/>
      <c r="K24" s="542"/>
    </row>
    <row r="25" spans="1:11" s="1" customFormat="1" ht="16.5" customHeight="1" thickBot="1">
      <c r="A25" s="362"/>
      <c r="B25" s="54"/>
      <c r="C25" s="4"/>
      <c r="D25" s="532"/>
      <c r="E25" s="544" t="s">
        <v>282</v>
      </c>
      <c r="F25" s="545"/>
      <c r="G25" s="540">
        <v>0</v>
      </c>
      <c r="H25" s="541"/>
      <c r="I25" s="330"/>
      <c r="J25" s="330"/>
      <c r="K25" s="330"/>
    </row>
    <row r="26" spans="1:11" s="1" customFormat="1" ht="16.5" customHeight="1" thickBot="1">
      <c r="A26" s="362" t="s">
        <v>219</v>
      </c>
      <c r="B26" s="54"/>
      <c r="C26" s="6"/>
      <c r="D26" s="551" t="s">
        <v>255</v>
      </c>
      <c r="E26" s="552"/>
      <c r="F26" s="553"/>
      <c r="G26" s="562">
        <f>IF(B44&lt;=10000,B44,10000)</f>
        <v>0</v>
      </c>
      <c r="H26" s="563"/>
      <c r="I26" s="547"/>
      <c r="J26" s="547"/>
      <c r="K26" s="547"/>
    </row>
    <row r="27" spans="1:11" s="1" customFormat="1" ht="24.75" customHeight="1" thickBot="1">
      <c r="A27" s="362" t="s">
        <v>220</v>
      </c>
      <c r="B27" s="54"/>
      <c r="C27" s="354"/>
      <c r="D27" s="577" t="s">
        <v>256</v>
      </c>
      <c r="E27" s="577"/>
      <c r="F27" s="577"/>
      <c r="G27" s="576" t="s">
        <v>561</v>
      </c>
      <c r="H27" s="576"/>
      <c r="I27" s="543" t="s">
        <v>257</v>
      </c>
      <c r="J27" s="543"/>
      <c r="K27" s="543"/>
    </row>
    <row r="28" spans="1:11" s="1" customFormat="1" ht="25.5" customHeight="1" thickBot="1">
      <c r="A28" s="362" t="s">
        <v>221</v>
      </c>
      <c r="B28" s="17"/>
      <c r="C28" s="354"/>
      <c r="D28" s="571" t="s">
        <v>524</v>
      </c>
      <c r="E28" s="572"/>
      <c r="F28" s="573"/>
      <c r="G28" s="574">
        <v>0</v>
      </c>
      <c r="H28" s="575"/>
      <c r="I28" s="547"/>
      <c r="J28" s="547"/>
      <c r="K28" s="547"/>
    </row>
    <row r="29" spans="1:10" s="1" customFormat="1" ht="21.75" customHeight="1" thickBot="1">
      <c r="A29" s="362" t="s">
        <v>302</v>
      </c>
      <c r="B29" s="335"/>
      <c r="C29" s="354"/>
      <c r="D29" s="567" t="s">
        <v>258</v>
      </c>
      <c r="E29" s="568"/>
      <c r="F29" s="568"/>
      <c r="G29" s="569"/>
      <c r="H29" s="570"/>
      <c r="I29" s="155"/>
      <c r="J29" s="3" t="s">
        <v>103</v>
      </c>
    </row>
    <row r="30" spans="1:10" s="1" customFormat="1" ht="16.5" customHeight="1" thickBot="1">
      <c r="A30" s="362" t="s">
        <v>222</v>
      </c>
      <c r="B30" s="336"/>
      <c r="C30" s="354"/>
      <c r="D30" s="365" t="s">
        <v>259</v>
      </c>
      <c r="E30" s="366" t="s">
        <v>260</v>
      </c>
      <c r="F30" s="367" t="s">
        <v>261</v>
      </c>
      <c r="G30" s="366" t="s">
        <v>262</v>
      </c>
      <c r="H30" s="366" t="s">
        <v>263</v>
      </c>
      <c r="I30" s="155"/>
      <c r="J30" s="3" t="s">
        <v>102</v>
      </c>
    </row>
    <row r="31" spans="1:10" s="1" customFormat="1" ht="16.5" customHeight="1" thickBot="1">
      <c r="A31" s="368" t="s">
        <v>229</v>
      </c>
      <c r="B31" s="335"/>
      <c r="C31" s="354"/>
      <c r="D31" s="369" t="s">
        <v>264</v>
      </c>
      <c r="E31" s="226">
        <f>ANEXER!W10</f>
        <v>0</v>
      </c>
      <c r="F31" s="184">
        <v>0</v>
      </c>
      <c r="G31" s="185"/>
      <c r="H31" s="370"/>
      <c r="I31" s="60"/>
      <c r="J31" s="3" t="s">
        <v>16</v>
      </c>
    </row>
    <row r="32" spans="1:10" s="1" customFormat="1" ht="16.5" customHeight="1" thickBot="1">
      <c r="A32" s="368" t="s">
        <v>215</v>
      </c>
      <c r="B32" s="53"/>
      <c r="C32" s="354"/>
      <c r="D32" s="369" t="s">
        <v>265</v>
      </c>
      <c r="E32" s="226">
        <f>ANEXER!W11</f>
        <v>0</v>
      </c>
      <c r="F32" s="184">
        <v>0</v>
      </c>
      <c r="G32" s="185"/>
      <c r="H32" s="370"/>
      <c r="I32" s="60"/>
      <c r="J32" s="3" t="s">
        <v>17</v>
      </c>
    </row>
    <row r="33" spans="1:11" s="1" customFormat="1" ht="16.5" customHeight="1" thickBot="1">
      <c r="A33" s="368" t="s">
        <v>216</v>
      </c>
      <c r="B33" s="53"/>
      <c r="C33" s="354"/>
      <c r="D33" s="369" t="s">
        <v>266</v>
      </c>
      <c r="E33" s="226">
        <f>ANEXER!W12</f>
        <v>0</v>
      </c>
      <c r="F33" s="184">
        <v>0</v>
      </c>
      <c r="G33" s="185"/>
      <c r="H33" s="370"/>
      <c r="I33" s="60"/>
      <c r="J33" s="3" t="s">
        <v>22</v>
      </c>
      <c r="K33" s="57"/>
    </row>
    <row r="34" spans="1:11" s="1" customFormat="1" ht="16.5" customHeight="1" thickBot="1">
      <c r="A34" s="368" t="s">
        <v>223</v>
      </c>
      <c r="B34" s="338"/>
      <c r="C34" s="354"/>
      <c r="D34" s="369" t="s">
        <v>267</v>
      </c>
      <c r="E34" s="226">
        <f>ANEXER!W13</f>
        <v>0</v>
      </c>
      <c r="F34" s="184">
        <v>0</v>
      </c>
      <c r="G34" s="185"/>
      <c r="H34" s="370"/>
      <c r="I34" s="60"/>
      <c r="J34" s="3" t="s">
        <v>7</v>
      </c>
      <c r="K34" s="57"/>
    </row>
    <row r="35" spans="1:11" s="1" customFormat="1" ht="15.75" customHeight="1" thickBot="1">
      <c r="A35" s="521" t="s">
        <v>224</v>
      </c>
      <c r="B35" s="522"/>
      <c r="C35" s="354"/>
      <c r="D35" s="369" t="s">
        <v>268</v>
      </c>
      <c r="E35" s="226">
        <f>ANEXER!W14</f>
        <v>0</v>
      </c>
      <c r="F35" s="184">
        <v>0</v>
      </c>
      <c r="G35" s="185"/>
      <c r="H35" s="370"/>
      <c r="I35" s="60"/>
      <c r="J35" s="3" t="s">
        <v>23</v>
      </c>
      <c r="K35" s="57"/>
    </row>
    <row r="36" spans="1:11" s="1" customFormat="1" ht="17.25" customHeight="1" thickBot="1">
      <c r="A36" s="523"/>
      <c r="B36" s="524"/>
      <c r="C36" s="354"/>
      <c r="D36" s="369" t="s">
        <v>269</v>
      </c>
      <c r="E36" s="226">
        <f>ANEXER!W15</f>
        <v>0</v>
      </c>
      <c r="F36" s="184">
        <v>0</v>
      </c>
      <c r="G36" s="185"/>
      <c r="H36" s="370"/>
      <c r="I36" s="7"/>
      <c r="J36" s="3" t="s">
        <v>101</v>
      </c>
      <c r="K36" s="57"/>
    </row>
    <row r="37" spans="1:11" s="1" customFormat="1" ht="15.75" customHeight="1" thickBot="1">
      <c r="A37" s="362" t="s">
        <v>225</v>
      </c>
      <c r="B37" s="191">
        <f>ANEXER!Q22</f>
        <v>0</v>
      </c>
      <c r="C37" s="354"/>
      <c r="D37" s="369" t="s">
        <v>270</v>
      </c>
      <c r="E37" s="226">
        <f>ANEXER!W16</f>
        <v>0</v>
      </c>
      <c r="F37" s="184">
        <v>0</v>
      </c>
      <c r="G37" s="185"/>
      <c r="H37" s="370"/>
      <c r="I37" s="7"/>
      <c r="J37" s="3" t="s">
        <v>104</v>
      </c>
      <c r="K37" s="57"/>
    </row>
    <row r="38" spans="1:10" s="1" customFormat="1" ht="15.75" customHeight="1" thickBot="1">
      <c r="A38" s="362" t="s">
        <v>197</v>
      </c>
      <c r="B38" s="191">
        <f>IF((ANEXER!S22)&gt;2500,2500,(ANEXER!S22))</f>
        <v>0</v>
      </c>
      <c r="C38" s="354"/>
      <c r="D38" s="369" t="s">
        <v>271</v>
      </c>
      <c r="E38" s="226">
        <f>ANEXER!W17</f>
        <v>0</v>
      </c>
      <c r="F38" s="184">
        <v>0</v>
      </c>
      <c r="G38" s="185"/>
      <c r="H38" s="370"/>
      <c r="I38" s="7"/>
      <c r="J38" s="3" t="s">
        <v>100</v>
      </c>
    </row>
    <row r="39" spans="1:10" s="1" customFormat="1" ht="15.75" customHeight="1" thickBot="1">
      <c r="A39" s="348" t="s">
        <v>303</v>
      </c>
      <c r="B39" s="191">
        <f>ANEXER!T22</f>
        <v>0</v>
      </c>
      <c r="C39" s="354"/>
      <c r="D39" s="369" t="s">
        <v>272</v>
      </c>
      <c r="E39" s="226">
        <f>ANEXER!W18</f>
        <v>0</v>
      </c>
      <c r="F39" s="184">
        <v>0</v>
      </c>
      <c r="G39" s="185"/>
      <c r="H39" s="370"/>
      <c r="I39" s="7"/>
      <c r="J39" s="3" t="s">
        <v>20</v>
      </c>
    </row>
    <row r="40" spans="1:10" s="1" customFormat="1" ht="15.75" customHeight="1" thickBot="1">
      <c r="A40" s="362" t="s">
        <v>196</v>
      </c>
      <c r="B40" s="191">
        <f>ANEXER!R22</f>
        <v>0</v>
      </c>
      <c r="C40" s="354"/>
      <c r="D40" s="369" t="s">
        <v>273</v>
      </c>
      <c r="E40" s="226">
        <f>ANEXER!W19</f>
        <v>0</v>
      </c>
      <c r="F40" s="184">
        <v>0</v>
      </c>
      <c r="G40" s="185"/>
      <c r="H40" s="370"/>
      <c r="I40" s="7"/>
      <c r="J40" s="3" t="s">
        <v>21</v>
      </c>
    </row>
    <row r="41" spans="1:10" s="1" customFormat="1" ht="15.75" customHeight="1" thickBot="1">
      <c r="A41" s="362" t="s">
        <v>226</v>
      </c>
      <c r="B41" s="191">
        <f>ANEXER!I22</f>
        <v>0</v>
      </c>
      <c r="C41" s="354"/>
      <c r="D41" s="369" t="s">
        <v>274</v>
      </c>
      <c r="E41" s="226">
        <f>ANEXER!W20</f>
        <v>0</v>
      </c>
      <c r="F41" s="184">
        <v>0</v>
      </c>
      <c r="G41" s="185"/>
      <c r="H41" s="370"/>
      <c r="I41" s="7"/>
      <c r="J41" s="3" t="s">
        <v>18</v>
      </c>
    </row>
    <row r="42" spans="1:10" s="1" customFormat="1" ht="15.75" customHeight="1" thickBot="1">
      <c r="A42" s="362" t="s">
        <v>185</v>
      </c>
      <c r="B42" s="192">
        <f>ANEXER!F22</f>
        <v>0</v>
      </c>
      <c r="C42" s="371"/>
      <c r="D42" s="369" t="s">
        <v>275</v>
      </c>
      <c r="E42" s="226">
        <f>ANEXER!W21</f>
        <v>0</v>
      </c>
      <c r="F42" s="184">
        <v>0</v>
      </c>
      <c r="G42" s="186"/>
      <c r="H42" s="483"/>
      <c r="I42" s="7"/>
      <c r="J42" s="3" t="s">
        <v>19</v>
      </c>
    </row>
    <row r="43" spans="1:10" s="1" customFormat="1" ht="24" customHeight="1" thickBot="1">
      <c r="A43" s="519" t="s">
        <v>305</v>
      </c>
      <c r="B43" s="520"/>
      <c r="C43" s="354"/>
      <c r="D43" s="372" t="s">
        <v>566</v>
      </c>
      <c r="E43" s="286">
        <f>SUM(E31:E42)</f>
        <v>0</v>
      </c>
      <c r="F43" s="366"/>
      <c r="G43" s="366"/>
      <c r="H43" s="366"/>
      <c r="I43" s="7"/>
      <c r="J43" s="3" t="s">
        <v>83</v>
      </c>
    </row>
    <row r="44" spans="1:10" s="1" customFormat="1" ht="16.5" customHeight="1" thickBot="1">
      <c r="A44" s="347" t="s">
        <v>227</v>
      </c>
      <c r="B44" s="18">
        <v>0</v>
      </c>
      <c r="C44" s="354"/>
      <c r="D44" s="564"/>
      <c r="E44" s="565"/>
      <c r="F44" s="565"/>
      <c r="G44" s="565"/>
      <c r="H44" s="566"/>
      <c r="I44" s="80"/>
      <c r="J44" s="81" t="s">
        <v>4</v>
      </c>
    </row>
    <row r="45" spans="1:10" s="1" customFormat="1" ht="16.5" customHeight="1" thickBot="1">
      <c r="A45" s="368" t="s">
        <v>228</v>
      </c>
      <c r="B45" s="18">
        <v>0</v>
      </c>
      <c r="C45" s="354"/>
      <c r="D45" s="373"/>
      <c r="E45" s="374"/>
      <c r="F45" s="374"/>
      <c r="G45" s="374"/>
      <c r="H45" s="375"/>
      <c r="I45" s="80"/>
      <c r="J45" s="81"/>
    </row>
    <row r="46" spans="1:10" s="1" customFormat="1" ht="16.5" customHeight="1" thickBot="1">
      <c r="A46" s="348" t="s">
        <v>230</v>
      </c>
      <c r="B46" s="18">
        <v>0</v>
      </c>
      <c r="C46" s="354"/>
      <c r="D46" s="584" t="s">
        <v>277</v>
      </c>
      <c r="E46" s="569"/>
      <c r="F46" s="569"/>
      <c r="G46" s="569"/>
      <c r="H46" s="570"/>
      <c r="I46" s="7"/>
      <c r="J46" s="3" t="s">
        <v>5</v>
      </c>
    </row>
    <row r="47" spans="1:10" s="1" customFormat="1" ht="16.5" customHeight="1" thickBot="1">
      <c r="A47" s="376" t="s">
        <v>231</v>
      </c>
      <c r="B47" s="18">
        <v>0</v>
      </c>
      <c r="C47" s="354"/>
      <c r="D47" s="366" t="s">
        <v>182</v>
      </c>
      <c r="E47" s="366" t="s">
        <v>278</v>
      </c>
      <c r="F47" s="367" t="s">
        <v>279</v>
      </c>
      <c r="G47" s="366" t="s">
        <v>280</v>
      </c>
      <c r="H47" s="366" t="s">
        <v>221</v>
      </c>
      <c r="I47" s="7"/>
      <c r="J47" s="58"/>
    </row>
    <row r="48" spans="1:9" s="1" customFormat="1" ht="16.5" customHeight="1" thickBot="1">
      <c r="A48" s="362" t="s">
        <v>232</v>
      </c>
      <c r="B48" s="18">
        <v>0</v>
      </c>
      <c r="C48" s="371"/>
      <c r="D48" s="8">
        <v>1</v>
      </c>
      <c r="E48" s="187">
        <v>0</v>
      </c>
      <c r="F48" s="188"/>
      <c r="G48" s="189"/>
      <c r="H48" s="190"/>
      <c r="I48" s="7"/>
    </row>
    <row r="49" spans="1:9" s="1" customFormat="1" ht="16.5" customHeight="1" thickBot="1">
      <c r="A49" s="348" t="s">
        <v>334</v>
      </c>
      <c r="B49" s="18">
        <v>0</v>
      </c>
      <c r="C49" s="371"/>
      <c r="D49" s="8">
        <v>2</v>
      </c>
      <c r="E49" s="187">
        <v>0</v>
      </c>
      <c r="F49" s="188"/>
      <c r="G49" s="189"/>
      <c r="H49" s="190"/>
      <c r="I49" s="7"/>
    </row>
    <row r="50" spans="1:9" s="1" customFormat="1" ht="16.5" customHeight="1" thickBot="1">
      <c r="A50" s="348" t="s">
        <v>334</v>
      </c>
      <c r="B50" s="285">
        <v>0</v>
      </c>
      <c r="C50" s="354"/>
      <c r="D50" s="8">
        <v>3</v>
      </c>
      <c r="E50" s="187">
        <v>0</v>
      </c>
      <c r="F50" s="485"/>
      <c r="G50" s="486"/>
      <c r="H50" s="487"/>
      <c r="I50" s="7"/>
    </row>
    <row r="51" spans="1:9" s="1" customFormat="1" ht="23.25" customHeight="1" thickBot="1">
      <c r="A51" s="377" t="s">
        <v>304</v>
      </c>
      <c r="B51" s="18">
        <v>0</v>
      </c>
      <c r="C51" s="378"/>
      <c r="D51" s="379" t="s">
        <v>567</v>
      </c>
      <c r="E51" s="484">
        <f>SUM(E48:E50)</f>
        <v>0</v>
      </c>
      <c r="F51" s="366"/>
      <c r="G51" s="366"/>
      <c r="H51" s="366"/>
      <c r="I51" s="82"/>
    </row>
    <row r="52" spans="1:13" s="1" customFormat="1" ht="16.5" customHeight="1" thickBot="1">
      <c r="A52" s="348" t="s">
        <v>233</v>
      </c>
      <c r="B52" s="18">
        <v>0</v>
      </c>
      <c r="C52" s="354"/>
      <c r="D52" s="381"/>
      <c r="E52" s="381"/>
      <c r="F52" s="381"/>
      <c r="G52" s="381"/>
      <c r="H52" s="382"/>
      <c r="I52" s="7"/>
      <c r="L52" s="7"/>
      <c r="M52" s="7"/>
    </row>
    <row r="53" spans="1:13" s="1" customFormat="1" ht="16.5" customHeight="1" thickBot="1">
      <c r="A53" s="362" t="s">
        <v>234</v>
      </c>
      <c r="B53" s="285">
        <v>0</v>
      </c>
      <c r="C53" s="383"/>
      <c r="D53" s="488" t="s">
        <v>568</v>
      </c>
      <c r="E53" s="489">
        <f>E43+E51</f>
        <v>0</v>
      </c>
      <c r="F53" s="581"/>
      <c r="G53" s="582"/>
      <c r="H53" s="583"/>
      <c r="I53" s="7"/>
      <c r="L53" s="48"/>
      <c r="M53" s="48"/>
    </row>
    <row r="54" spans="1:8" ht="21" customHeight="1" thickBot="1">
      <c r="A54" s="377" t="s">
        <v>235</v>
      </c>
      <c r="B54" s="285">
        <v>0</v>
      </c>
      <c r="C54" s="385"/>
      <c r="D54" s="380" t="s">
        <v>276</v>
      </c>
      <c r="E54" s="578"/>
      <c r="F54" s="579"/>
      <c r="G54" s="579"/>
      <c r="H54" s="580"/>
    </row>
    <row r="55" spans="1:8" ht="18" customHeight="1" thickBot="1">
      <c r="A55" s="384"/>
      <c r="B55" s="285">
        <v>0</v>
      </c>
      <c r="C55" s="385"/>
      <c r="D55" s="385"/>
      <c r="E55" s="385"/>
      <c r="F55" s="385"/>
      <c r="G55" s="385"/>
      <c r="H55" s="385"/>
    </row>
    <row r="56" spans="1:8" ht="19.5" customHeight="1">
      <c r="A56" s="384"/>
      <c r="B56" s="285">
        <v>0</v>
      </c>
      <c r="C56" s="385"/>
      <c r="D56" s="385"/>
      <c r="E56" s="385"/>
      <c r="F56" s="385"/>
      <c r="G56" s="385"/>
      <c r="H56" s="385"/>
    </row>
    <row r="59" ht="16.5">
      <c r="C59" s="10"/>
    </row>
    <row r="60" spans="3:8" ht="16.5">
      <c r="C60" s="10"/>
      <c r="D60" s="10"/>
      <c r="E60" s="10"/>
      <c r="F60" s="10"/>
      <c r="G60" s="10"/>
      <c r="H60" s="10"/>
    </row>
    <row r="61" s="10" customFormat="1" ht="17.25">
      <c r="A61" s="11"/>
    </row>
    <row r="62" spans="1:2" s="10" customFormat="1" ht="16.5">
      <c r="A62" s="12"/>
      <c r="B62" s="13"/>
    </row>
    <row r="63" spans="1:2" s="10" customFormat="1" ht="16.5">
      <c r="A63" s="12"/>
      <c r="B63" s="13"/>
    </row>
    <row r="64" spans="1:2" s="10" customFormat="1" ht="16.5">
      <c r="A64" s="12"/>
      <c r="B64" s="13"/>
    </row>
    <row r="65" spans="1:2" s="10" customFormat="1" ht="16.5">
      <c r="A65" s="12"/>
      <c r="B65" s="13"/>
    </row>
    <row r="66" spans="1:2" s="10" customFormat="1" ht="16.5">
      <c r="A66" s="12"/>
      <c r="B66" s="13"/>
    </row>
    <row r="67" spans="1:3" s="10" customFormat="1" ht="17.25">
      <c r="A67" s="11"/>
      <c r="B67" s="13"/>
      <c r="C67" s="9"/>
    </row>
    <row r="68" spans="1:8" s="10" customFormat="1" ht="16.5">
      <c r="A68" s="12"/>
      <c r="B68" s="13"/>
      <c r="C68" s="9"/>
      <c r="D68" s="9"/>
      <c r="E68" s="9"/>
      <c r="F68" s="9"/>
      <c r="G68" s="9"/>
      <c r="H68" s="9"/>
    </row>
    <row r="69" spans="1:2" ht="16.5">
      <c r="A69" s="12"/>
      <c r="B69" s="13"/>
    </row>
    <row r="70" spans="1:2" ht="16.5">
      <c r="A70" s="12"/>
      <c r="B70" s="13"/>
    </row>
    <row r="71" spans="1:2" ht="16.5">
      <c r="A71" s="12"/>
      <c r="B71" s="13"/>
    </row>
    <row r="72" ht="16.5">
      <c r="B72" s="13"/>
    </row>
  </sheetData>
  <sheetProtection/>
  <mergeCells count="60">
    <mergeCell ref="D12:F12"/>
    <mergeCell ref="D14:F14"/>
    <mergeCell ref="D18:F18"/>
    <mergeCell ref="B4:E4"/>
    <mergeCell ref="G15:H15"/>
    <mergeCell ref="G16:H16"/>
    <mergeCell ref="G19:H19"/>
    <mergeCell ref="D16:F16"/>
    <mergeCell ref="B3:H3"/>
    <mergeCell ref="I20:K20"/>
    <mergeCell ref="I16:K16"/>
    <mergeCell ref="G17:H17"/>
    <mergeCell ref="I19:K19"/>
    <mergeCell ref="G18:H18"/>
    <mergeCell ref="G27:H27"/>
    <mergeCell ref="D27:F27"/>
    <mergeCell ref="E54:H54"/>
    <mergeCell ref="F53:H53"/>
    <mergeCell ref="D46:H46"/>
    <mergeCell ref="G25:H25"/>
    <mergeCell ref="D10:E10"/>
    <mergeCell ref="I15:K15"/>
    <mergeCell ref="I22:K22"/>
    <mergeCell ref="I26:K26"/>
    <mergeCell ref="G26:H26"/>
    <mergeCell ref="D44:H44"/>
    <mergeCell ref="D29:H29"/>
    <mergeCell ref="D28:F28"/>
    <mergeCell ref="G28:H28"/>
    <mergeCell ref="I28:K28"/>
    <mergeCell ref="G21:H21"/>
    <mergeCell ref="G20:H20"/>
    <mergeCell ref="G24:H24"/>
    <mergeCell ref="I21:K21"/>
    <mergeCell ref="A1:H1"/>
    <mergeCell ref="D26:F26"/>
    <mergeCell ref="B5:H5"/>
    <mergeCell ref="A14:A15"/>
    <mergeCell ref="I14:K14"/>
    <mergeCell ref="F4:G4"/>
    <mergeCell ref="D9:E9"/>
    <mergeCell ref="G14:H14"/>
    <mergeCell ref="D13:F13"/>
    <mergeCell ref="G11:H11"/>
    <mergeCell ref="I24:K24"/>
    <mergeCell ref="I27:K27"/>
    <mergeCell ref="E24:F24"/>
    <mergeCell ref="E25:F25"/>
    <mergeCell ref="I17:K17"/>
    <mergeCell ref="I18:K18"/>
    <mergeCell ref="D6:H6"/>
    <mergeCell ref="D11:F11"/>
    <mergeCell ref="A43:B43"/>
    <mergeCell ref="A35:B36"/>
    <mergeCell ref="D15:F15"/>
    <mergeCell ref="D19:F19"/>
    <mergeCell ref="D17:F17"/>
    <mergeCell ref="D24:D25"/>
    <mergeCell ref="D7:H7"/>
    <mergeCell ref="D8:E8"/>
  </mergeCells>
  <printOptions/>
  <pageMargins left="0.5" right="0.3" top="0.25" bottom="0.1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8F83C"/>
  </sheetPr>
  <dimension ref="A1:AA30"/>
  <sheetViews>
    <sheetView view="pageBreakPreview" zoomScale="95" zoomScaleSheetLayoutView="95" zoomScalePageLayoutView="0" workbookViewId="0" topLeftCell="G10">
      <selection activeCell="K15" sqref="K15"/>
    </sheetView>
  </sheetViews>
  <sheetFormatPr defaultColWidth="9.140625" defaultRowHeight="12.75"/>
  <cols>
    <col min="1" max="1" width="4.8515625" style="153" customWidth="1"/>
    <col min="2" max="2" width="9.140625" style="153" customWidth="1"/>
    <col min="3" max="3" width="5.57421875" style="153" customWidth="1"/>
    <col min="4" max="4" width="12.28125" style="153" customWidth="1"/>
    <col min="5" max="5" width="11.00390625" style="153" customWidth="1"/>
    <col min="6" max="6" width="10.28125" style="153" customWidth="1"/>
    <col min="7" max="7" width="7.8515625" style="153" customWidth="1"/>
    <col min="8" max="8" width="8.140625" style="153" customWidth="1"/>
    <col min="9" max="9" width="9.8515625" style="153" customWidth="1"/>
    <col min="10" max="11" width="6.7109375" style="153" customWidth="1"/>
    <col min="12" max="12" width="6.00390625" style="153" customWidth="1"/>
    <col min="13" max="13" width="9.140625" style="153" customWidth="1"/>
    <col min="14" max="14" width="8.57421875" style="153" customWidth="1"/>
    <col min="15" max="15" width="7.00390625" style="153" customWidth="1"/>
    <col min="16" max="16" width="8.140625" style="153" customWidth="1"/>
    <col min="17" max="17" width="12.00390625" style="153" customWidth="1"/>
    <col min="18" max="18" width="5.7109375" style="153" customWidth="1"/>
    <col min="19" max="20" width="9.28125" style="153" customWidth="1"/>
    <col min="21" max="21" width="10.421875" style="153" customWidth="1"/>
    <col min="22" max="22" width="7.140625" style="153" customWidth="1"/>
    <col min="23" max="23" width="8.28125" style="153" customWidth="1"/>
    <col min="24" max="24" width="8.00390625" style="153" customWidth="1"/>
    <col min="25" max="25" width="10.8515625" style="153" customWidth="1"/>
    <col min="26" max="16384" width="9.140625" style="147" customWidth="1"/>
  </cols>
  <sheetData>
    <row r="1" spans="1:25" ht="51.75" customHeight="1" thickBot="1">
      <c r="A1" s="654" t="s">
        <v>128</v>
      </c>
      <c r="B1" s="643"/>
      <c r="C1" s="643"/>
      <c r="D1" s="643"/>
      <c r="E1" s="643"/>
      <c r="F1" s="643"/>
      <c r="G1" s="644"/>
      <c r="H1" s="645">
        <f>DETAILS!B4</f>
        <v>0</v>
      </c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7"/>
    </row>
    <row r="2" spans="1:25" ht="36" customHeight="1" thickBot="1">
      <c r="A2" s="636" t="s">
        <v>127</v>
      </c>
      <c r="B2" s="637"/>
      <c r="C2" s="637"/>
      <c r="D2" s="637"/>
      <c r="E2" s="637"/>
      <c r="F2" s="637"/>
      <c r="G2" s="638"/>
      <c r="H2" s="645">
        <f>DETAILS!B5</f>
        <v>0</v>
      </c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7"/>
    </row>
    <row r="3" spans="1:25" ht="36" customHeight="1" thickBot="1">
      <c r="A3" s="639"/>
      <c r="B3" s="640"/>
      <c r="C3" s="640"/>
      <c r="D3" s="640"/>
      <c r="E3" s="641"/>
      <c r="F3" s="641"/>
      <c r="G3" s="642"/>
      <c r="H3" s="634" t="s">
        <v>179</v>
      </c>
      <c r="I3" s="635"/>
      <c r="J3" s="646">
        <f>DETAILS!B6</f>
        <v>0</v>
      </c>
      <c r="K3" s="646"/>
      <c r="L3" s="646"/>
      <c r="M3" s="647"/>
      <c r="N3" s="634" t="s">
        <v>180</v>
      </c>
      <c r="O3" s="635"/>
      <c r="P3" s="646">
        <f>DETAILS!B7</f>
        <v>0</v>
      </c>
      <c r="Q3" s="646"/>
      <c r="R3" s="646"/>
      <c r="S3" s="646"/>
      <c r="T3" s="647"/>
      <c r="U3" s="627">
        <f>DETAILS!B8</f>
        <v>0</v>
      </c>
      <c r="V3" s="628"/>
      <c r="W3" s="628"/>
      <c r="X3" s="628"/>
      <c r="Y3" s="629"/>
    </row>
    <row r="4" spans="1:25" ht="39" customHeight="1" thickBot="1">
      <c r="A4" s="659" t="str">
        <f>DETAILS!A2</f>
        <v>વિકલ્પ - 1  </v>
      </c>
      <c r="B4" s="660"/>
      <c r="C4" s="660"/>
      <c r="D4" s="661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4"/>
    </row>
    <row r="5" spans="1:25" ht="36.75" customHeight="1" thickBot="1">
      <c r="A5" s="655" t="str">
        <f>DETAILS!A3</f>
        <v>OLD FORMAT</v>
      </c>
      <c r="B5" s="656"/>
      <c r="C5" s="656"/>
      <c r="D5" s="657"/>
      <c r="E5" s="658" t="s">
        <v>181</v>
      </c>
      <c r="F5" s="658"/>
      <c r="G5" s="658"/>
      <c r="H5" s="658"/>
      <c r="I5" s="658"/>
      <c r="J5" s="658"/>
      <c r="K5" s="658"/>
      <c r="L5" s="658"/>
      <c r="M5" s="658"/>
      <c r="N5" s="630" t="str">
        <f>DETAILS!B12</f>
        <v>2023-24</v>
      </c>
      <c r="O5" s="630"/>
      <c r="P5" s="630"/>
      <c r="Q5" s="630"/>
      <c r="R5" s="630"/>
      <c r="S5" s="630"/>
      <c r="T5" s="630"/>
      <c r="U5" s="310" t="s">
        <v>129</v>
      </c>
      <c r="V5" s="631">
        <f>DETAILS!B24</f>
        <v>0</v>
      </c>
      <c r="W5" s="632"/>
      <c r="X5" s="632"/>
      <c r="Y5" s="633"/>
    </row>
    <row r="6" spans="1:25" ht="39.75" customHeight="1" thickBot="1">
      <c r="A6" s="648" t="s">
        <v>105</v>
      </c>
      <c r="B6" s="649"/>
      <c r="C6" s="649"/>
      <c r="D6" s="650"/>
      <c r="E6" s="651" t="str">
        <f>DETAILS!B12</f>
        <v>2023-24</v>
      </c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3"/>
      <c r="Q6" s="672" t="s">
        <v>106</v>
      </c>
      <c r="R6" s="673"/>
      <c r="S6" s="673"/>
      <c r="T6" s="673"/>
      <c r="U6" s="673"/>
      <c r="V6" s="673" t="str">
        <f>DETAILS!B11</f>
        <v>2024-25</v>
      </c>
      <c r="W6" s="673"/>
      <c r="X6" s="673"/>
      <c r="Y6" s="674"/>
    </row>
    <row r="7" spans="1:25" ht="39.75" customHeight="1" thickBot="1">
      <c r="A7" s="682" t="s">
        <v>107</v>
      </c>
      <c r="B7" s="683"/>
      <c r="C7" s="683"/>
      <c r="D7" s="683"/>
      <c r="E7" s="664" t="str">
        <f>CONCATENATE(DETAILS!B20,"    ",DETAILS!B21,"   ",DETAILS!B22)</f>
        <v>       </v>
      </c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6"/>
      <c r="Q7" s="670" t="s">
        <v>108</v>
      </c>
      <c r="R7" s="671"/>
      <c r="S7" s="671"/>
      <c r="T7" s="671"/>
      <c r="U7" s="671"/>
      <c r="V7" s="603">
        <f>DETAILS!B23</f>
        <v>0</v>
      </c>
      <c r="W7" s="603"/>
      <c r="X7" s="603"/>
      <c r="Y7" s="604"/>
    </row>
    <row r="8" spans="1:27" ht="27" customHeight="1" thickBot="1">
      <c r="A8" s="680" t="s">
        <v>182</v>
      </c>
      <c r="B8" s="684" t="s">
        <v>189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6"/>
      <c r="Q8" s="662" t="s">
        <v>195</v>
      </c>
      <c r="R8" s="667" t="s">
        <v>203</v>
      </c>
      <c r="S8" s="668"/>
      <c r="T8" s="668"/>
      <c r="U8" s="668"/>
      <c r="V8" s="668"/>
      <c r="W8" s="668"/>
      <c r="X8" s="669"/>
      <c r="Y8" s="662" t="s">
        <v>202</v>
      </c>
      <c r="AA8" s="148"/>
    </row>
    <row r="9" spans="1:27" ht="57" customHeight="1" thickBot="1">
      <c r="A9" s="681"/>
      <c r="B9" s="687" t="s">
        <v>183</v>
      </c>
      <c r="C9" s="688"/>
      <c r="D9" s="479" t="s">
        <v>562</v>
      </c>
      <c r="E9" s="386" t="s">
        <v>184</v>
      </c>
      <c r="F9" s="387" t="s">
        <v>185</v>
      </c>
      <c r="G9" s="388" t="s">
        <v>186</v>
      </c>
      <c r="H9" s="389" t="s">
        <v>187</v>
      </c>
      <c r="I9" s="390" t="s">
        <v>188</v>
      </c>
      <c r="J9" s="390" t="s">
        <v>190</v>
      </c>
      <c r="K9" s="390" t="s">
        <v>191</v>
      </c>
      <c r="L9" s="390" t="s">
        <v>192</v>
      </c>
      <c r="M9" s="391" t="s">
        <v>193</v>
      </c>
      <c r="N9" s="391" t="s">
        <v>194</v>
      </c>
      <c r="O9" s="392" t="s">
        <v>306</v>
      </c>
      <c r="P9" s="392"/>
      <c r="Q9" s="663"/>
      <c r="R9" s="222" t="s">
        <v>196</v>
      </c>
      <c r="S9" s="222" t="s">
        <v>197</v>
      </c>
      <c r="T9" s="222" t="s">
        <v>111</v>
      </c>
      <c r="U9" s="222" t="s">
        <v>198</v>
      </c>
      <c r="V9" s="222" t="s">
        <v>199</v>
      </c>
      <c r="W9" s="222" t="s">
        <v>200</v>
      </c>
      <c r="X9" s="222" t="s">
        <v>201</v>
      </c>
      <c r="Y9" s="663"/>
      <c r="AA9" s="148"/>
    </row>
    <row r="10" spans="1:25" ht="19.5" customHeight="1" thickBot="1">
      <c r="A10" s="149">
        <v>1</v>
      </c>
      <c r="B10" s="678">
        <v>45017</v>
      </c>
      <c r="C10" s="679"/>
      <c r="D10" s="478">
        <v>0</v>
      </c>
      <c r="E10" s="477">
        <v>0</v>
      </c>
      <c r="F10" s="477">
        <v>0</v>
      </c>
      <c r="G10" s="477">
        <v>0</v>
      </c>
      <c r="H10" s="477">
        <v>0</v>
      </c>
      <c r="I10" s="477">
        <v>0</v>
      </c>
      <c r="J10" s="477">
        <v>0</v>
      </c>
      <c r="K10" s="477">
        <v>0</v>
      </c>
      <c r="L10" s="477">
        <v>0</v>
      </c>
      <c r="M10" s="477">
        <v>0</v>
      </c>
      <c r="N10" s="477">
        <v>0</v>
      </c>
      <c r="O10" s="494">
        <v>0</v>
      </c>
      <c r="P10" s="477">
        <v>0</v>
      </c>
      <c r="Q10" s="229">
        <f aca="true" t="shared" si="0" ref="Q10:Q21">SUM(D10:P10)</f>
        <v>0</v>
      </c>
      <c r="R10" s="477">
        <v>0</v>
      </c>
      <c r="S10" s="477">
        <v>0</v>
      </c>
      <c r="T10" s="477">
        <v>0</v>
      </c>
      <c r="U10" s="229">
        <v>0</v>
      </c>
      <c r="V10" s="229">
        <v>0</v>
      </c>
      <c r="W10" s="477">
        <v>0</v>
      </c>
      <c r="X10" s="477">
        <f>SUM(R10:W10)</f>
        <v>0</v>
      </c>
      <c r="Y10" s="229">
        <f aca="true" t="shared" si="1" ref="Y10:Y21">Q10-X10</f>
        <v>0</v>
      </c>
    </row>
    <row r="11" spans="1:25" ht="19.5" customHeight="1" thickBot="1">
      <c r="A11" s="150">
        <v>2</v>
      </c>
      <c r="B11" s="678">
        <v>45047</v>
      </c>
      <c r="C11" s="679"/>
      <c r="D11" s="478">
        <v>0</v>
      </c>
      <c r="E11" s="477">
        <v>0</v>
      </c>
      <c r="F11" s="477">
        <v>0</v>
      </c>
      <c r="G11" s="477">
        <v>0</v>
      </c>
      <c r="H11" s="477">
        <v>0</v>
      </c>
      <c r="I11" s="477">
        <v>0</v>
      </c>
      <c r="J11" s="477">
        <v>0</v>
      </c>
      <c r="K11" s="477">
        <v>0</v>
      </c>
      <c r="L11" s="477">
        <v>0</v>
      </c>
      <c r="M11" s="477">
        <v>0</v>
      </c>
      <c r="N11" s="477">
        <v>0</v>
      </c>
      <c r="O11" s="494">
        <v>0</v>
      </c>
      <c r="P11" s="477">
        <v>0</v>
      </c>
      <c r="Q11" s="229">
        <f t="shared" si="0"/>
        <v>0</v>
      </c>
      <c r="R11" s="477">
        <v>0</v>
      </c>
      <c r="S11" s="477">
        <v>0</v>
      </c>
      <c r="T11" s="477">
        <v>0</v>
      </c>
      <c r="U11" s="229">
        <v>0</v>
      </c>
      <c r="V11" s="229">
        <v>0</v>
      </c>
      <c r="W11" s="477">
        <v>0</v>
      </c>
      <c r="X11" s="477">
        <f aca="true" t="shared" si="2" ref="X11:X21">SUM(R11:W11)</f>
        <v>0</v>
      </c>
      <c r="Y11" s="229">
        <f t="shared" si="1"/>
        <v>0</v>
      </c>
    </row>
    <row r="12" spans="1:25" ht="19.5" customHeight="1" thickBot="1">
      <c r="A12" s="150">
        <v>3</v>
      </c>
      <c r="B12" s="678">
        <v>45078</v>
      </c>
      <c r="C12" s="679"/>
      <c r="D12" s="478">
        <v>0</v>
      </c>
      <c r="E12" s="477">
        <v>0</v>
      </c>
      <c r="F12" s="477">
        <v>0</v>
      </c>
      <c r="G12" s="477">
        <v>0</v>
      </c>
      <c r="H12" s="477">
        <v>0</v>
      </c>
      <c r="I12" s="477">
        <v>0</v>
      </c>
      <c r="J12" s="477">
        <v>0</v>
      </c>
      <c r="K12" s="477">
        <v>0</v>
      </c>
      <c r="L12" s="477">
        <v>0</v>
      </c>
      <c r="M12" s="477">
        <v>0</v>
      </c>
      <c r="N12" s="477">
        <v>0</v>
      </c>
      <c r="O12" s="494">
        <v>0</v>
      </c>
      <c r="P12" s="477">
        <v>0</v>
      </c>
      <c r="Q12" s="229">
        <f t="shared" si="0"/>
        <v>0</v>
      </c>
      <c r="R12" s="477">
        <v>0</v>
      </c>
      <c r="S12" s="477">
        <v>0</v>
      </c>
      <c r="T12" s="477">
        <v>0</v>
      </c>
      <c r="U12" s="229">
        <v>0</v>
      </c>
      <c r="V12" s="229">
        <v>0</v>
      </c>
      <c r="W12" s="477">
        <v>0</v>
      </c>
      <c r="X12" s="477">
        <f t="shared" si="2"/>
        <v>0</v>
      </c>
      <c r="Y12" s="229">
        <f t="shared" si="1"/>
        <v>0</v>
      </c>
    </row>
    <row r="13" spans="1:25" ht="19.5" customHeight="1" thickBot="1">
      <c r="A13" s="150">
        <v>4</v>
      </c>
      <c r="B13" s="678">
        <v>45108</v>
      </c>
      <c r="C13" s="679"/>
      <c r="D13" s="478">
        <v>0</v>
      </c>
      <c r="E13" s="477">
        <v>0</v>
      </c>
      <c r="F13" s="477">
        <v>0</v>
      </c>
      <c r="G13" s="477">
        <v>0</v>
      </c>
      <c r="H13" s="477">
        <v>0</v>
      </c>
      <c r="I13" s="477">
        <v>0</v>
      </c>
      <c r="J13" s="477">
        <v>0</v>
      </c>
      <c r="K13" s="477">
        <v>0</v>
      </c>
      <c r="L13" s="477">
        <v>0</v>
      </c>
      <c r="M13" s="477">
        <v>0</v>
      </c>
      <c r="N13" s="477">
        <v>0</v>
      </c>
      <c r="O13" s="494">
        <v>0</v>
      </c>
      <c r="P13" s="477">
        <v>0</v>
      </c>
      <c r="Q13" s="229">
        <f t="shared" si="0"/>
        <v>0</v>
      </c>
      <c r="R13" s="477">
        <v>0</v>
      </c>
      <c r="S13" s="477">
        <v>0</v>
      </c>
      <c r="T13" s="477">
        <v>0</v>
      </c>
      <c r="U13" s="229">
        <v>0</v>
      </c>
      <c r="V13" s="229">
        <v>0</v>
      </c>
      <c r="W13" s="477">
        <v>0</v>
      </c>
      <c r="X13" s="477">
        <f t="shared" si="2"/>
        <v>0</v>
      </c>
      <c r="Y13" s="229">
        <f t="shared" si="1"/>
        <v>0</v>
      </c>
    </row>
    <row r="14" spans="1:25" ht="19.5" customHeight="1" thickBot="1">
      <c r="A14" s="150">
        <v>5</v>
      </c>
      <c r="B14" s="678">
        <v>45139</v>
      </c>
      <c r="C14" s="679"/>
      <c r="D14" s="478">
        <v>0</v>
      </c>
      <c r="E14" s="477">
        <v>0</v>
      </c>
      <c r="F14" s="477">
        <v>0</v>
      </c>
      <c r="G14" s="477">
        <v>0</v>
      </c>
      <c r="H14" s="477">
        <v>0</v>
      </c>
      <c r="I14" s="477">
        <v>0</v>
      </c>
      <c r="J14" s="477">
        <v>0</v>
      </c>
      <c r="K14" s="477">
        <v>0</v>
      </c>
      <c r="L14" s="477">
        <v>0</v>
      </c>
      <c r="M14" s="477">
        <v>0</v>
      </c>
      <c r="N14" s="477">
        <v>0</v>
      </c>
      <c r="O14" s="494">
        <v>0</v>
      </c>
      <c r="P14" s="477">
        <v>0</v>
      </c>
      <c r="Q14" s="229">
        <f t="shared" si="0"/>
        <v>0</v>
      </c>
      <c r="R14" s="477">
        <v>0</v>
      </c>
      <c r="S14" s="477">
        <v>0</v>
      </c>
      <c r="T14" s="477">
        <v>0</v>
      </c>
      <c r="U14" s="229">
        <v>0</v>
      </c>
      <c r="V14" s="229">
        <v>0</v>
      </c>
      <c r="W14" s="477">
        <v>0</v>
      </c>
      <c r="X14" s="477">
        <f t="shared" si="2"/>
        <v>0</v>
      </c>
      <c r="Y14" s="229">
        <f t="shared" si="1"/>
        <v>0</v>
      </c>
    </row>
    <row r="15" spans="1:25" ht="19.5" customHeight="1" thickBot="1">
      <c r="A15" s="150">
        <v>6</v>
      </c>
      <c r="B15" s="678">
        <v>45170</v>
      </c>
      <c r="C15" s="679"/>
      <c r="D15" s="478">
        <v>0</v>
      </c>
      <c r="E15" s="477">
        <v>0</v>
      </c>
      <c r="F15" s="477">
        <v>0</v>
      </c>
      <c r="G15" s="477">
        <v>0</v>
      </c>
      <c r="H15" s="477">
        <v>0</v>
      </c>
      <c r="I15" s="477">
        <v>0</v>
      </c>
      <c r="J15" s="477">
        <v>0</v>
      </c>
      <c r="K15" s="477">
        <v>0</v>
      </c>
      <c r="L15" s="477">
        <v>0</v>
      </c>
      <c r="M15" s="477">
        <v>0</v>
      </c>
      <c r="N15" s="477">
        <v>0</v>
      </c>
      <c r="O15" s="494">
        <v>0</v>
      </c>
      <c r="P15" s="477">
        <v>0</v>
      </c>
      <c r="Q15" s="229">
        <f t="shared" si="0"/>
        <v>0</v>
      </c>
      <c r="R15" s="477">
        <v>0</v>
      </c>
      <c r="S15" s="477">
        <v>0</v>
      </c>
      <c r="T15" s="477">
        <v>0</v>
      </c>
      <c r="U15" s="229">
        <v>0</v>
      </c>
      <c r="V15" s="229">
        <v>0</v>
      </c>
      <c r="W15" s="477">
        <v>0</v>
      </c>
      <c r="X15" s="477">
        <f t="shared" si="2"/>
        <v>0</v>
      </c>
      <c r="Y15" s="229">
        <f t="shared" si="1"/>
        <v>0</v>
      </c>
    </row>
    <row r="16" spans="1:25" ht="19.5" customHeight="1" thickBot="1">
      <c r="A16" s="150">
        <v>7</v>
      </c>
      <c r="B16" s="678">
        <v>45200</v>
      </c>
      <c r="C16" s="679"/>
      <c r="D16" s="478">
        <v>0</v>
      </c>
      <c r="E16" s="477">
        <v>0</v>
      </c>
      <c r="F16" s="477">
        <v>0</v>
      </c>
      <c r="G16" s="477">
        <v>0</v>
      </c>
      <c r="H16" s="477">
        <v>0</v>
      </c>
      <c r="I16" s="477">
        <v>0</v>
      </c>
      <c r="J16" s="477">
        <v>0</v>
      </c>
      <c r="K16" s="477">
        <v>0</v>
      </c>
      <c r="L16" s="477">
        <v>0</v>
      </c>
      <c r="M16" s="477">
        <v>0</v>
      </c>
      <c r="N16" s="477">
        <v>0</v>
      </c>
      <c r="O16" s="494">
        <v>0</v>
      </c>
      <c r="P16" s="477">
        <v>0</v>
      </c>
      <c r="Q16" s="229">
        <f t="shared" si="0"/>
        <v>0</v>
      </c>
      <c r="R16" s="477">
        <v>0</v>
      </c>
      <c r="S16" s="477">
        <v>0</v>
      </c>
      <c r="T16" s="477">
        <v>0</v>
      </c>
      <c r="U16" s="229">
        <v>0</v>
      </c>
      <c r="V16" s="229">
        <v>0</v>
      </c>
      <c r="W16" s="477">
        <v>0</v>
      </c>
      <c r="X16" s="477">
        <f t="shared" si="2"/>
        <v>0</v>
      </c>
      <c r="Y16" s="229">
        <f t="shared" si="1"/>
        <v>0</v>
      </c>
    </row>
    <row r="17" spans="1:25" ht="19.5" customHeight="1" thickBot="1">
      <c r="A17" s="150">
        <v>8</v>
      </c>
      <c r="B17" s="678">
        <v>45231</v>
      </c>
      <c r="C17" s="679"/>
      <c r="D17" s="478">
        <v>0</v>
      </c>
      <c r="E17" s="477">
        <v>0</v>
      </c>
      <c r="F17" s="477">
        <v>0</v>
      </c>
      <c r="G17" s="477">
        <v>0</v>
      </c>
      <c r="H17" s="477">
        <v>0</v>
      </c>
      <c r="I17" s="477">
        <v>0</v>
      </c>
      <c r="J17" s="477">
        <v>0</v>
      </c>
      <c r="K17" s="477">
        <v>0</v>
      </c>
      <c r="L17" s="477">
        <v>0</v>
      </c>
      <c r="M17" s="477">
        <v>0</v>
      </c>
      <c r="N17" s="477">
        <v>0</v>
      </c>
      <c r="O17" s="494">
        <v>0</v>
      </c>
      <c r="P17" s="477">
        <v>0</v>
      </c>
      <c r="Q17" s="229">
        <f t="shared" si="0"/>
        <v>0</v>
      </c>
      <c r="R17" s="477">
        <v>0</v>
      </c>
      <c r="S17" s="477">
        <v>0</v>
      </c>
      <c r="T17" s="477">
        <v>0</v>
      </c>
      <c r="U17" s="229">
        <v>0</v>
      </c>
      <c r="V17" s="229">
        <v>0</v>
      </c>
      <c r="W17" s="477">
        <v>0</v>
      </c>
      <c r="X17" s="477">
        <f t="shared" si="2"/>
        <v>0</v>
      </c>
      <c r="Y17" s="229">
        <f t="shared" si="1"/>
        <v>0</v>
      </c>
    </row>
    <row r="18" spans="1:25" ht="19.5" customHeight="1" thickBot="1">
      <c r="A18" s="150">
        <v>9</v>
      </c>
      <c r="B18" s="678">
        <v>45261</v>
      </c>
      <c r="C18" s="679"/>
      <c r="D18" s="478">
        <v>0</v>
      </c>
      <c r="E18" s="477">
        <v>0</v>
      </c>
      <c r="F18" s="477">
        <v>0</v>
      </c>
      <c r="G18" s="477">
        <v>0</v>
      </c>
      <c r="H18" s="477">
        <v>0</v>
      </c>
      <c r="I18" s="477">
        <v>0</v>
      </c>
      <c r="J18" s="477">
        <v>0</v>
      </c>
      <c r="K18" s="477">
        <v>0</v>
      </c>
      <c r="L18" s="477">
        <v>0</v>
      </c>
      <c r="M18" s="477">
        <v>0</v>
      </c>
      <c r="N18" s="477">
        <v>0</v>
      </c>
      <c r="O18" s="494">
        <v>0</v>
      </c>
      <c r="P18" s="477">
        <v>0</v>
      </c>
      <c r="Q18" s="229">
        <f t="shared" si="0"/>
        <v>0</v>
      </c>
      <c r="R18" s="477">
        <v>0</v>
      </c>
      <c r="S18" s="477">
        <v>0</v>
      </c>
      <c r="T18" s="477">
        <v>0</v>
      </c>
      <c r="U18" s="229">
        <v>0</v>
      </c>
      <c r="V18" s="229">
        <v>0</v>
      </c>
      <c r="W18" s="477">
        <v>0</v>
      </c>
      <c r="X18" s="477">
        <f t="shared" si="2"/>
        <v>0</v>
      </c>
      <c r="Y18" s="229">
        <f t="shared" si="1"/>
        <v>0</v>
      </c>
    </row>
    <row r="19" spans="1:25" ht="19.5" customHeight="1" thickBot="1">
      <c r="A19" s="150">
        <v>10</v>
      </c>
      <c r="B19" s="678">
        <v>45292</v>
      </c>
      <c r="C19" s="679"/>
      <c r="D19" s="478">
        <v>0</v>
      </c>
      <c r="E19" s="477">
        <v>0</v>
      </c>
      <c r="F19" s="477">
        <v>0</v>
      </c>
      <c r="G19" s="477">
        <v>0</v>
      </c>
      <c r="H19" s="477">
        <v>0</v>
      </c>
      <c r="I19" s="477">
        <v>0</v>
      </c>
      <c r="J19" s="477">
        <v>0</v>
      </c>
      <c r="K19" s="477">
        <v>0</v>
      </c>
      <c r="L19" s="477">
        <v>0</v>
      </c>
      <c r="M19" s="477">
        <v>0</v>
      </c>
      <c r="N19" s="477">
        <v>0</v>
      </c>
      <c r="O19" s="494">
        <v>0</v>
      </c>
      <c r="P19" s="477">
        <v>0</v>
      </c>
      <c r="Q19" s="229">
        <f t="shared" si="0"/>
        <v>0</v>
      </c>
      <c r="R19" s="477">
        <v>0</v>
      </c>
      <c r="S19" s="477">
        <v>0</v>
      </c>
      <c r="T19" s="477">
        <v>0</v>
      </c>
      <c r="U19" s="229">
        <v>0</v>
      </c>
      <c r="V19" s="229">
        <v>0</v>
      </c>
      <c r="W19" s="477">
        <v>0</v>
      </c>
      <c r="X19" s="477">
        <f t="shared" si="2"/>
        <v>0</v>
      </c>
      <c r="Y19" s="229">
        <f t="shared" si="1"/>
        <v>0</v>
      </c>
    </row>
    <row r="20" spans="1:25" ht="19.5" customHeight="1" thickBot="1">
      <c r="A20" s="150">
        <v>11</v>
      </c>
      <c r="B20" s="678">
        <v>45323</v>
      </c>
      <c r="C20" s="679"/>
      <c r="D20" s="478">
        <v>0</v>
      </c>
      <c r="E20" s="477">
        <v>0</v>
      </c>
      <c r="F20" s="477">
        <v>0</v>
      </c>
      <c r="G20" s="477">
        <v>0</v>
      </c>
      <c r="H20" s="477">
        <v>0</v>
      </c>
      <c r="I20" s="477">
        <v>0</v>
      </c>
      <c r="J20" s="477">
        <v>0</v>
      </c>
      <c r="K20" s="477">
        <v>0</v>
      </c>
      <c r="L20" s="477">
        <v>0</v>
      </c>
      <c r="M20" s="477">
        <v>0</v>
      </c>
      <c r="N20" s="477">
        <v>0</v>
      </c>
      <c r="O20" s="494">
        <v>0</v>
      </c>
      <c r="P20" s="477">
        <v>0</v>
      </c>
      <c r="Q20" s="229">
        <f t="shared" si="0"/>
        <v>0</v>
      </c>
      <c r="R20" s="477">
        <v>0</v>
      </c>
      <c r="S20" s="477">
        <v>0</v>
      </c>
      <c r="T20" s="477">
        <v>0</v>
      </c>
      <c r="U20" s="229">
        <v>0</v>
      </c>
      <c r="V20" s="229">
        <v>0</v>
      </c>
      <c r="W20" s="477">
        <v>0</v>
      </c>
      <c r="X20" s="477">
        <f t="shared" si="2"/>
        <v>0</v>
      </c>
      <c r="Y20" s="229">
        <f t="shared" si="1"/>
        <v>0</v>
      </c>
    </row>
    <row r="21" spans="1:25" ht="19.5" customHeight="1" thickBot="1">
      <c r="A21" s="156">
        <v>12</v>
      </c>
      <c r="B21" s="678">
        <v>45352</v>
      </c>
      <c r="C21" s="679"/>
      <c r="D21" s="478">
        <v>0</v>
      </c>
      <c r="E21" s="477">
        <v>0</v>
      </c>
      <c r="F21" s="477">
        <v>0</v>
      </c>
      <c r="G21" s="477">
        <v>0</v>
      </c>
      <c r="H21" s="477">
        <v>0</v>
      </c>
      <c r="I21" s="477">
        <v>0</v>
      </c>
      <c r="J21" s="477">
        <v>0</v>
      </c>
      <c r="K21" s="477">
        <v>0</v>
      </c>
      <c r="L21" s="477">
        <v>0</v>
      </c>
      <c r="M21" s="477">
        <v>0</v>
      </c>
      <c r="N21" s="477">
        <v>0</v>
      </c>
      <c r="O21" s="494">
        <v>0</v>
      </c>
      <c r="P21" s="477">
        <v>0</v>
      </c>
      <c r="Q21" s="229">
        <f t="shared" si="0"/>
        <v>0</v>
      </c>
      <c r="R21" s="477">
        <v>0</v>
      </c>
      <c r="S21" s="477">
        <v>0</v>
      </c>
      <c r="T21" s="477">
        <v>0</v>
      </c>
      <c r="U21" s="229">
        <v>0</v>
      </c>
      <c r="V21" s="229">
        <v>0</v>
      </c>
      <c r="W21" s="477">
        <v>0</v>
      </c>
      <c r="X21" s="477">
        <f t="shared" si="2"/>
        <v>0</v>
      </c>
      <c r="Y21" s="230">
        <f t="shared" si="1"/>
        <v>0</v>
      </c>
    </row>
    <row r="22" spans="1:25" s="337" customFormat="1" ht="36" customHeight="1" thickBot="1">
      <c r="A22" s="675" t="s">
        <v>109</v>
      </c>
      <c r="B22" s="676"/>
      <c r="C22" s="677"/>
      <c r="D22" s="480">
        <f aca="true" t="shared" si="3" ref="D22:Y22">SUM(D10:D21)</f>
        <v>0</v>
      </c>
      <c r="E22" s="223">
        <f t="shared" si="3"/>
        <v>0</v>
      </c>
      <c r="F22" s="223">
        <f t="shared" si="3"/>
        <v>0</v>
      </c>
      <c r="G22" s="223">
        <f t="shared" si="3"/>
        <v>0</v>
      </c>
      <c r="H22" s="223">
        <f t="shared" si="3"/>
        <v>0</v>
      </c>
      <c r="I22" s="223">
        <f t="shared" si="3"/>
        <v>0</v>
      </c>
      <c r="J22" s="223">
        <f t="shared" si="3"/>
        <v>0</v>
      </c>
      <c r="K22" s="223">
        <f t="shared" si="3"/>
        <v>0</v>
      </c>
      <c r="L22" s="223">
        <f t="shared" si="3"/>
        <v>0</v>
      </c>
      <c r="M22" s="223">
        <f t="shared" si="3"/>
        <v>0</v>
      </c>
      <c r="N22" s="223">
        <f t="shared" si="3"/>
        <v>0</v>
      </c>
      <c r="O22" s="223">
        <f t="shared" si="3"/>
        <v>0</v>
      </c>
      <c r="P22" s="223">
        <f t="shared" si="3"/>
        <v>0</v>
      </c>
      <c r="Q22" s="223">
        <f t="shared" si="3"/>
        <v>0</v>
      </c>
      <c r="R22" s="223">
        <f t="shared" si="3"/>
        <v>0</v>
      </c>
      <c r="S22" s="223">
        <f t="shared" si="3"/>
        <v>0</v>
      </c>
      <c r="T22" s="223">
        <f t="shared" si="3"/>
        <v>0</v>
      </c>
      <c r="U22" s="223">
        <f t="shared" si="3"/>
        <v>0</v>
      </c>
      <c r="V22" s="223">
        <f t="shared" si="3"/>
        <v>0</v>
      </c>
      <c r="W22" s="223">
        <f t="shared" si="3"/>
        <v>0</v>
      </c>
      <c r="X22" s="223">
        <f t="shared" si="3"/>
        <v>0</v>
      </c>
      <c r="Y22" s="223">
        <f t="shared" si="3"/>
        <v>0</v>
      </c>
    </row>
    <row r="23" spans="1:25" ht="50.25" customHeight="1">
      <c r="A23" s="595"/>
      <c r="B23" s="596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151"/>
      <c r="U23" s="151"/>
      <c r="V23" s="151"/>
      <c r="W23" s="151"/>
      <c r="X23" s="151"/>
      <c r="Y23" s="152"/>
    </row>
    <row r="24" spans="1:25" ht="19.5" customHeight="1">
      <c r="A24" s="597"/>
      <c r="B24" s="598"/>
      <c r="C24" s="598"/>
      <c r="D24" s="598"/>
      <c r="E24" s="598"/>
      <c r="F24" s="598"/>
      <c r="G24" s="598"/>
      <c r="H24" s="605"/>
      <c r="I24" s="605"/>
      <c r="J24" s="224"/>
      <c r="K24" s="224"/>
      <c r="L24" s="224"/>
      <c r="M24" s="598"/>
      <c r="N24" s="598"/>
      <c r="O24" s="598"/>
      <c r="P24" s="598"/>
      <c r="Q24" s="598"/>
      <c r="R24" s="606" t="str">
        <f>E7</f>
        <v>       </v>
      </c>
      <c r="S24" s="606"/>
      <c r="T24" s="606"/>
      <c r="U24" s="606"/>
      <c r="V24" s="606"/>
      <c r="W24" s="606"/>
      <c r="X24" s="606"/>
      <c r="Y24" s="607"/>
    </row>
    <row r="25" spans="1:25" ht="19.5" customHeight="1">
      <c r="A25" s="597"/>
      <c r="B25" s="598"/>
      <c r="C25" s="598"/>
      <c r="D25" s="598"/>
      <c r="E25" s="598"/>
      <c r="F25" s="598"/>
      <c r="G25" s="598"/>
      <c r="H25" s="605"/>
      <c r="I25" s="605"/>
      <c r="J25" s="224"/>
      <c r="K25" s="224"/>
      <c r="L25" s="224"/>
      <c r="M25" s="598"/>
      <c r="N25" s="598"/>
      <c r="O25" s="598"/>
      <c r="P25" s="598"/>
      <c r="Q25" s="598"/>
      <c r="R25" s="606"/>
      <c r="S25" s="606"/>
      <c r="T25" s="606"/>
      <c r="U25" s="606"/>
      <c r="V25" s="606"/>
      <c r="W25" s="606"/>
      <c r="X25" s="606"/>
      <c r="Y25" s="607"/>
    </row>
    <row r="26" spans="1:25" ht="19.5" customHeight="1">
      <c r="A26" s="597"/>
      <c r="B26" s="598"/>
      <c r="C26" s="598"/>
      <c r="D26" s="598"/>
      <c r="E26" s="598"/>
      <c r="F26" s="598"/>
      <c r="G26" s="598"/>
      <c r="H26" s="605"/>
      <c r="I26" s="605"/>
      <c r="J26" s="224"/>
      <c r="K26" s="224"/>
      <c r="L26" s="224"/>
      <c r="M26" s="598"/>
      <c r="N26" s="598"/>
      <c r="O26" s="598"/>
      <c r="P26" s="598"/>
      <c r="Q26" s="598"/>
      <c r="R26" s="599" t="s">
        <v>110</v>
      </c>
      <c r="S26" s="599"/>
      <c r="T26" s="599"/>
      <c r="U26" s="599"/>
      <c r="V26" s="599"/>
      <c r="W26" s="599"/>
      <c r="X26" s="599"/>
      <c r="Y26" s="600"/>
    </row>
    <row r="27" spans="1:25" ht="19.5" customHeight="1" thickBot="1">
      <c r="A27" s="622"/>
      <c r="B27" s="623"/>
      <c r="C27" s="623"/>
      <c r="D27" s="623"/>
      <c r="E27" s="623"/>
      <c r="F27" s="623"/>
      <c r="G27" s="623"/>
      <c r="H27" s="624"/>
      <c r="I27" s="624"/>
      <c r="J27" s="225"/>
      <c r="K27" s="225"/>
      <c r="L27" s="225"/>
      <c r="M27" s="623"/>
      <c r="N27" s="623"/>
      <c r="O27" s="623"/>
      <c r="P27" s="623"/>
      <c r="Q27" s="623"/>
      <c r="R27" s="601"/>
      <c r="S27" s="601"/>
      <c r="T27" s="601"/>
      <c r="U27" s="601"/>
      <c r="V27" s="601"/>
      <c r="W27" s="601"/>
      <c r="X27" s="601"/>
      <c r="Y27" s="602"/>
    </row>
    <row r="28" spans="1:25" ht="13.5" thickBot="1">
      <c r="A28" s="393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</row>
    <row r="29" spans="1:25" ht="23.25" customHeight="1" thickBot="1">
      <c r="A29" s="625" t="s">
        <v>307</v>
      </c>
      <c r="B29" s="626"/>
      <c r="C29" s="626"/>
      <c r="D29" s="626"/>
      <c r="E29" s="626"/>
      <c r="F29" s="626"/>
      <c r="G29" s="626"/>
      <c r="H29" s="159"/>
      <c r="I29" s="157">
        <f>((D22+E22)*10/100)</f>
        <v>0</v>
      </c>
      <c r="J29" s="227"/>
      <c r="K29" s="227"/>
      <c r="L29" s="614" t="s">
        <v>204</v>
      </c>
      <c r="M29" s="615"/>
      <c r="N29" s="615"/>
      <c r="O29" s="615"/>
      <c r="P29" s="615"/>
      <c r="Q29" s="615"/>
      <c r="R29" s="615"/>
      <c r="S29" s="615"/>
      <c r="T29" s="615"/>
      <c r="U29" s="616"/>
      <c r="V29" s="608">
        <f>IF(I22&gt;=38400,38400,I22)</f>
        <v>0</v>
      </c>
      <c r="W29" s="609"/>
      <c r="X29" s="609"/>
      <c r="Y29" s="610"/>
    </row>
    <row r="30" spans="1:25" ht="22.5" customHeight="1" thickBot="1">
      <c r="A30" s="620" t="s">
        <v>308</v>
      </c>
      <c r="B30" s="621"/>
      <c r="C30" s="621"/>
      <c r="D30" s="621"/>
      <c r="E30" s="621"/>
      <c r="F30" s="621"/>
      <c r="G30" s="621"/>
      <c r="H30" s="160"/>
      <c r="I30" s="158">
        <f>((D22+E22)*40/100)</f>
        <v>0</v>
      </c>
      <c r="J30" s="228"/>
      <c r="K30" s="228"/>
      <c r="L30" s="617"/>
      <c r="M30" s="618"/>
      <c r="N30" s="618"/>
      <c r="O30" s="618"/>
      <c r="P30" s="618"/>
      <c r="Q30" s="618"/>
      <c r="R30" s="618"/>
      <c r="S30" s="618"/>
      <c r="T30" s="618"/>
      <c r="U30" s="619"/>
      <c r="V30" s="611"/>
      <c r="W30" s="612"/>
      <c r="X30" s="612"/>
      <c r="Y30" s="613"/>
    </row>
  </sheetData>
  <sheetProtection/>
  <mergeCells count="61">
    <mergeCell ref="A8:A9"/>
    <mergeCell ref="A7:D7"/>
    <mergeCell ref="B16:C16"/>
    <mergeCell ref="B20:C20"/>
    <mergeCell ref="B8:P8"/>
    <mergeCell ref="B9:C9"/>
    <mergeCell ref="B10:C10"/>
    <mergeCell ref="B11:C11"/>
    <mergeCell ref="A22:C22"/>
    <mergeCell ref="B12:C12"/>
    <mergeCell ref="B13:C13"/>
    <mergeCell ref="B14:C14"/>
    <mergeCell ref="B15:C15"/>
    <mergeCell ref="B18:C18"/>
    <mergeCell ref="B19:C19"/>
    <mergeCell ref="B21:C21"/>
    <mergeCell ref="B17:C17"/>
    <mergeCell ref="Y8:Y9"/>
    <mergeCell ref="E7:P7"/>
    <mergeCell ref="R8:X8"/>
    <mergeCell ref="Q7:U7"/>
    <mergeCell ref="Q6:U6"/>
    <mergeCell ref="V6:Y6"/>
    <mergeCell ref="Q8:Q9"/>
    <mergeCell ref="A6:D6"/>
    <mergeCell ref="E6:P6"/>
    <mergeCell ref="A1:G1"/>
    <mergeCell ref="H1:Y1"/>
    <mergeCell ref="P3:T3"/>
    <mergeCell ref="A5:D5"/>
    <mergeCell ref="E5:M5"/>
    <mergeCell ref="A4:D4"/>
    <mergeCell ref="H3:I3"/>
    <mergeCell ref="J3:M3"/>
    <mergeCell ref="H26:I26"/>
    <mergeCell ref="M26:Q26"/>
    <mergeCell ref="A25:G25"/>
    <mergeCell ref="U3:Y3"/>
    <mergeCell ref="N5:T5"/>
    <mergeCell ref="V5:Y5"/>
    <mergeCell ref="N3:O3"/>
    <mergeCell ref="A2:G3"/>
    <mergeCell ref="E4:Y4"/>
    <mergeCell ref="H2:Y2"/>
    <mergeCell ref="V29:Y30"/>
    <mergeCell ref="L29:U30"/>
    <mergeCell ref="A30:G30"/>
    <mergeCell ref="A27:G27"/>
    <mergeCell ref="H27:I27"/>
    <mergeCell ref="M27:Q27"/>
    <mergeCell ref="A29:G29"/>
    <mergeCell ref="A23:S23"/>
    <mergeCell ref="A26:G26"/>
    <mergeCell ref="R26:Y27"/>
    <mergeCell ref="V7:Y7"/>
    <mergeCell ref="H25:I25"/>
    <mergeCell ref="M25:Q25"/>
    <mergeCell ref="R24:Y25"/>
    <mergeCell ref="A24:G24"/>
    <mergeCell ref="H24:I24"/>
    <mergeCell ref="M24:Q24"/>
  </mergeCells>
  <printOptions horizontalCentered="1"/>
  <pageMargins left="0.35433070866141736" right="0.1968503937007874" top="0.4724409448818898" bottom="0.31496062992125984" header="0.2362204724409449" footer="0.2362204724409449"/>
  <pageSetup horizontalDpi="600" verticalDpi="600" orientation="landscape" paperSize="9" scale="68" r:id="rId1"/>
  <headerFooter alignWithMargins="0">
    <oddFooter>&amp;C&amp;A :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showGridLines="0" view="pageBreakPreview" zoomScaleNormal="120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4.421875" style="25" customWidth="1"/>
    <col min="2" max="2" width="8.421875" style="20" customWidth="1"/>
    <col min="3" max="3" width="10.421875" style="20" customWidth="1"/>
    <col min="4" max="4" width="16.8515625" style="20" customWidth="1"/>
    <col min="5" max="5" width="17.28125" style="26" customWidth="1"/>
    <col min="6" max="6" width="21.8515625" style="27" customWidth="1"/>
    <col min="7" max="7" width="11.57421875" style="28" customWidth="1"/>
    <col min="8" max="8" width="14.421875" style="28" customWidth="1"/>
    <col min="9" max="9" width="18.57421875" style="70" customWidth="1"/>
    <col min="10" max="10" width="18.140625" style="62" bestFit="1" customWidth="1"/>
    <col min="11" max="11" width="10.7109375" style="21" bestFit="1" customWidth="1"/>
    <col min="12" max="12" width="17.140625" style="21" bestFit="1" customWidth="1"/>
    <col min="13" max="15" width="9.140625" style="21" customWidth="1"/>
    <col min="16" max="16" width="22.28125" style="21" customWidth="1"/>
    <col min="17" max="16384" width="9.140625" style="21" customWidth="1"/>
  </cols>
  <sheetData>
    <row r="1" spans="1:10" s="19" customFormat="1" ht="28.5" customHeight="1">
      <c r="A1" s="689" t="str">
        <f>DETAILS!A2</f>
        <v>વિકલ્પ - 1  </v>
      </c>
      <c r="B1" s="690"/>
      <c r="C1" s="691"/>
      <c r="D1" s="692" t="s">
        <v>543</v>
      </c>
      <c r="E1" s="693"/>
      <c r="F1" s="693"/>
      <c r="G1" s="693"/>
      <c r="H1" s="694"/>
      <c r="I1" s="65"/>
      <c r="J1" s="61"/>
    </row>
    <row r="2" spans="1:10" s="19" customFormat="1" ht="57" customHeight="1" thickBot="1">
      <c r="A2" s="695" t="str">
        <f>DETAILS!A3</f>
        <v>OLD FORMAT</v>
      </c>
      <c r="B2" s="696"/>
      <c r="C2" s="697"/>
      <c r="D2" s="742" t="s">
        <v>544</v>
      </c>
      <c r="E2" s="743"/>
      <c r="F2" s="743"/>
      <c r="G2" s="743"/>
      <c r="H2" s="744"/>
      <c r="I2" s="65"/>
      <c r="J2" s="61"/>
    </row>
    <row r="3" spans="1:10" s="19" customFormat="1" ht="21" customHeight="1">
      <c r="A3" s="461"/>
      <c r="B3" s="698"/>
      <c r="C3" s="698"/>
      <c r="D3" s="699"/>
      <c r="E3" s="699"/>
      <c r="F3" s="699"/>
      <c r="G3" s="699"/>
      <c r="H3" s="462"/>
      <c r="I3" s="460" t="s">
        <v>549</v>
      </c>
      <c r="J3" s="61"/>
    </row>
    <row r="4" spans="1:10" s="19" customFormat="1" ht="25.5" customHeight="1">
      <c r="A4" s="745" t="s">
        <v>545</v>
      </c>
      <c r="B4" s="746"/>
      <c r="C4" s="746"/>
      <c r="D4" s="746"/>
      <c r="E4" s="746"/>
      <c r="F4" s="746"/>
      <c r="G4" s="490" t="str">
        <f>DETAILS!B12</f>
        <v>2023-24</v>
      </c>
      <c r="H4" s="463" t="s">
        <v>546</v>
      </c>
      <c r="I4" s="66"/>
      <c r="J4" s="61"/>
    </row>
    <row r="5" spans="1:10" s="19" customFormat="1" ht="25.5" customHeight="1">
      <c r="A5" s="704" t="s">
        <v>547</v>
      </c>
      <c r="B5" s="705"/>
      <c r="C5" s="705"/>
      <c r="D5" s="705"/>
      <c r="E5" s="705"/>
      <c r="F5" s="705"/>
      <c r="G5" s="705"/>
      <c r="H5" s="706"/>
      <c r="I5" s="66"/>
      <c r="J5" s="61"/>
    </row>
    <row r="6" spans="1:10" s="19" customFormat="1" ht="25.5" customHeight="1" thickBot="1">
      <c r="A6" s="208"/>
      <c r="B6" s="702"/>
      <c r="C6" s="702"/>
      <c r="D6" s="703"/>
      <c r="E6" s="703"/>
      <c r="F6" s="703"/>
      <c r="G6" s="455"/>
      <c r="H6" s="464"/>
      <c r="I6" s="66"/>
      <c r="J6" s="61"/>
    </row>
    <row r="7" spans="1:9" ht="25.5" customHeight="1" thickBot="1">
      <c r="A7" s="700" t="s">
        <v>550</v>
      </c>
      <c r="B7" s="701"/>
      <c r="C7" s="491" t="s">
        <v>576</v>
      </c>
      <c r="D7" s="492"/>
      <c r="E7" s="493" t="str">
        <f>DETAILS!B12</f>
        <v>2023-24</v>
      </c>
      <c r="F7" s="707" t="s">
        <v>577</v>
      </c>
      <c r="G7" s="707"/>
      <c r="H7" s="708"/>
      <c r="I7" s="67"/>
    </row>
    <row r="8" spans="1:10" s="23" customFormat="1" ht="25.5" customHeight="1">
      <c r="A8" s="84"/>
      <c r="B8" s="456"/>
      <c r="C8" s="709" t="s">
        <v>548</v>
      </c>
      <c r="D8" s="709"/>
      <c r="E8" s="709"/>
      <c r="F8" s="709"/>
      <c r="G8" s="709"/>
      <c r="H8" s="710"/>
      <c r="I8" s="68"/>
      <c r="J8" s="63"/>
    </row>
    <row r="9" spans="1:10" s="23" customFormat="1" ht="25.5" customHeight="1" thickBot="1">
      <c r="A9" s="717"/>
      <c r="B9" s="718"/>
      <c r="C9" s="718"/>
      <c r="D9" s="718"/>
      <c r="E9" s="718"/>
      <c r="F9" s="718"/>
      <c r="G9" s="718"/>
      <c r="H9" s="719"/>
      <c r="I9" s="68"/>
      <c r="J9" s="63"/>
    </row>
    <row r="10" spans="1:10" s="23" customFormat="1" ht="25.5" customHeight="1" thickBot="1">
      <c r="A10" s="720" t="s">
        <v>551</v>
      </c>
      <c r="B10" s="721"/>
      <c r="C10" s="491" t="s">
        <v>578</v>
      </c>
      <c r="D10" s="513"/>
      <c r="E10" s="493" t="str">
        <f>DETAILS!B12</f>
        <v>2023-24</v>
      </c>
      <c r="F10" s="707" t="s">
        <v>577</v>
      </c>
      <c r="G10" s="707"/>
      <c r="H10" s="708"/>
      <c r="I10" s="68"/>
      <c r="J10" s="63"/>
    </row>
    <row r="11" spans="1:10" s="23" customFormat="1" ht="25.5" customHeight="1">
      <c r="A11" s="84"/>
      <c r="B11" s="456"/>
      <c r="C11" s="709" t="s">
        <v>548</v>
      </c>
      <c r="D11" s="709"/>
      <c r="E11" s="709"/>
      <c r="F11" s="709"/>
      <c r="G11" s="709"/>
      <c r="H11" s="710"/>
      <c r="I11" s="68"/>
      <c r="J11" s="63"/>
    </row>
    <row r="12" spans="1:10" s="23" customFormat="1" ht="19.5" customHeight="1">
      <c r="A12" s="84"/>
      <c r="B12" s="709"/>
      <c r="C12" s="714"/>
      <c r="D12" s="714"/>
      <c r="E12" s="715"/>
      <c r="F12" s="167"/>
      <c r="G12" s="457"/>
      <c r="H12" s="88"/>
      <c r="I12" s="68"/>
      <c r="J12" s="63"/>
    </row>
    <row r="13" spans="1:10" s="23" customFormat="1" ht="19.5" customHeight="1">
      <c r="A13" s="84"/>
      <c r="B13" s="716"/>
      <c r="C13" s="714"/>
      <c r="D13" s="714"/>
      <c r="E13" s="715"/>
      <c r="F13" s="24"/>
      <c r="G13" s="457"/>
      <c r="H13" s="88"/>
      <c r="I13" s="68"/>
      <c r="J13" s="63"/>
    </row>
    <row r="14" spans="1:10" s="23" customFormat="1" ht="27" customHeight="1">
      <c r="A14" s="711" t="s">
        <v>552</v>
      </c>
      <c r="B14" s="712"/>
      <c r="C14" s="713">
        <f>DETAILS!B7</f>
        <v>0</v>
      </c>
      <c r="D14" s="713"/>
      <c r="E14" s="425" t="s">
        <v>456</v>
      </c>
      <c r="F14" s="24"/>
      <c r="G14" s="457"/>
      <c r="H14" s="88"/>
      <c r="I14" s="68"/>
      <c r="J14" s="63"/>
    </row>
    <row r="15" spans="1:10" s="23" customFormat="1" ht="27" customHeight="1">
      <c r="A15" s="727" t="s">
        <v>553</v>
      </c>
      <c r="B15" s="728"/>
      <c r="C15" s="729">
        <f>DETAILS!H4</f>
        <v>45382</v>
      </c>
      <c r="D15" s="729"/>
      <c r="E15" s="425" t="s">
        <v>457</v>
      </c>
      <c r="F15" s="730" t="str">
        <f>CONCATENATE(DETAILS!B20,"    ",DETAILS!B21,"   ",DETAILS!B22)</f>
        <v>       </v>
      </c>
      <c r="G15" s="730"/>
      <c r="H15" s="731"/>
      <c r="I15" s="331"/>
      <c r="J15" s="161"/>
    </row>
    <row r="16" spans="1:10" s="23" customFormat="1" ht="27" customHeight="1">
      <c r="A16" s="84"/>
      <c r="B16" s="722"/>
      <c r="C16" s="723"/>
      <c r="D16" s="723"/>
      <c r="E16" s="209" t="s">
        <v>554</v>
      </c>
      <c r="F16" s="732">
        <f>DETAILS!B23</f>
        <v>0</v>
      </c>
      <c r="G16" s="732"/>
      <c r="H16" s="733"/>
      <c r="I16" s="68"/>
      <c r="J16" s="162"/>
    </row>
    <row r="17" spans="1:10" s="23" customFormat="1" ht="27" customHeight="1">
      <c r="A17" s="84"/>
      <c r="B17" s="724"/>
      <c r="C17" s="724"/>
      <c r="D17" s="724"/>
      <c r="E17" s="209" t="s">
        <v>555</v>
      </c>
      <c r="F17" s="732">
        <f>DETAILS!B4</f>
        <v>0</v>
      </c>
      <c r="G17" s="732"/>
      <c r="H17" s="733"/>
      <c r="I17" s="68"/>
      <c r="J17" s="63"/>
    </row>
    <row r="18" spans="1:10" s="23" customFormat="1" ht="19.5" customHeight="1" thickBot="1">
      <c r="A18" s="86"/>
      <c r="B18" s="725"/>
      <c r="C18" s="725"/>
      <c r="D18" s="725"/>
      <c r="E18" s="725"/>
      <c r="F18" s="465"/>
      <c r="G18" s="466"/>
      <c r="H18" s="260"/>
      <c r="I18" s="68"/>
      <c r="J18" s="63"/>
    </row>
    <row r="19" spans="1:10" s="23" customFormat="1" ht="19.5" customHeight="1">
      <c r="A19" s="83"/>
      <c r="B19" s="726"/>
      <c r="C19" s="726"/>
      <c r="D19" s="726"/>
      <c r="E19" s="726"/>
      <c r="F19" s="726"/>
      <c r="G19" s="470"/>
      <c r="H19" s="87"/>
      <c r="I19" s="68"/>
      <c r="J19" s="63"/>
    </row>
    <row r="20" spans="1:10" s="23" customFormat="1" ht="25.5" customHeight="1">
      <c r="A20" s="471"/>
      <c r="B20" s="728" t="s">
        <v>556</v>
      </c>
      <c r="C20" s="728"/>
      <c r="D20" s="728"/>
      <c r="E20" s="425"/>
      <c r="F20" s="425"/>
      <c r="G20" s="209"/>
      <c r="H20" s="88"/>
      <c r="I20" s="68"/>
      <c r="J20" s="63"/>
    </row>
    <row r="21" spans="1:10" s="23" customFormat="1" ht="25.5" customHeight="1">
      <c r="A21" s="84"/>
      <c r="B21" s="728" t="s">
        <v>557</v>
      </c>
      <c r="C21" s="728"/>
      <c r="D21" s="728"/>
      <c r="E21" s="425"/>
      <c r="F21" s="425"/>
      <c r="G21" s="209"/>
      <c r="H21" s="88"/>
      <c r="I21" s="68"/>
      <c r="J21" s="63"/>
    </row>
    <row r="22" spans="1:17" s="23" customFormat="1" ht="25.5" customHeight="1">
      <c r="A22" s="472"/>
      <c r="B22" s="735" t="s">
        <v>558</v>
      </c>
      <c r="C22" s="735"/>
      <c r="D22" s="735"/>
      <c r="E22" s="247"/>
      <c r="F22" s="247"/>
      <c r="G22" s="209"/>
      <c r="H22" s="88"/>
      <c r="I22" s="734"/>
      <c r="J22" s="734"/>
      <c r="K22" s="734"/>
      <c r="L22" s="734"/>
      <c r="M22" s="734"/>
      <c r="N22" s="734"/>
      <c r="O22" s="734"/>
      <c r="P22" s="734"/>
      <c r="Q22" s="734"/>
    </row>
    <row r="23" spans="1:10" s="23" customFormat="1" ht="25.5" customHeight="1">
      <c r="A23" s="84"/>
      <c r="B23" s="456"/>
      <c r="C23" s="456"/>
      <c r="D23" s="456"/>
      <c r="E23" s="456"/>
      <c r="F23" s="456"/>
      <c r="G23" s="209"/>
      <c r="H23" s="88"/>
      <c r="I23" s="68"/>
      <c r="J23" s="63"/>
    </row>
    <row r="24" spans="1:10" s="23" customFormat="1" ht="25.5" customHeight="1">
      <c r="A24" s="473"/>
      <c r="B24" s="456"/>
      <c r="C24" s="456"/>
      <c r="D24" s="468" t="s">
        <v>553</v>
      </c>
      <c r="E24" s="469">
        <f>DETAILS!H4</f>
        <v>45382</v>
      </c>
      <c r="F24" s="456"/>
      <c r="G24" s="209"/>
      <c r="H24" s="88"/>
      <c r="I24" s="68"/>
      <c r="J24" s="63"/>
    </row>
    <row r="25" spans="1:10" s="23" customFormat="1" ht="25.5" customHeight="1">
      <c r="A25" s="472"/>
      <c r="B25" s="247"/>
      <c r="C25" s="247"/>
      <c r="D25" s="247"/>
      <c r="E25" s="247"/>
      <c r="F25" s="247"/>
      <c r="G25" s="209"/>
      <c r="H25" s="88"/>
      <c r="I25" s="68"/>
      <c r="J25" s="63"/>
    </row>
    <row r="26" spans="1:10" s="23" customFormat="1" ht="25.5" customHeight="1">
      <c r="A26" s="473"/>
      <c r="B26" s="467"/>
      <c r="C26" s="467"/>
      <c r="D26" s="467"/>
      <c r="E26" s="467"/>
      <c r="F26" s="467"/>
      <c r="G26" s="458"/>
      <c r="H26" s="88"/>
      <c r="I26" s="68"/>
      <c r="J26" s="63"/>
    </row>
    <row r="27" spans="1:10" s="23" customFormat="1" ht="19.5" customHeight="1">
      <c r="A27" s="737"/>
      <c r="B27" s="714"/>
      <c r="C27" s="714"/>
      <c r="D27" s="714"/>
      <c r="E27" s="714"/>
      <c r="F27" s="714"/>
      <c r="G27" s="459"/>
      <c r="H27" s="289"/>
      <c r="I27" s="68"/>
      <c r="J27" s="63"/>
    </row>
    <row r="28" spans="1:10" s="23" customFormat="1" ht="18.75" customHeight="1">
      <c r="A28" s="738"/>
      <c r="B28" s="715"/>
      <c r="C28" s="715"/>
      <c r="D28" s="715"/>
      <c r="E28" s="715"/>
      <c r="F28" s="715"/>
      <c r="G28" s="715"/>
      <c r="H28" s="289"/>
      <c r="I28" s="68"/>
      <c r="J28" s="63"/>
    </row>
    <row r="29" spans="1:10" s="23" customFormat="1" ht="19.5" customHeight="1" hidden="1">
      <c r="A29" s="84"/>
      <c r="B29" s="715"/>
      <c r="C29" s="715"/>
      <c r="D29" s="715"/>
      <c r="E29" s="715"/>
      <c r="F29" s="715"/>
      <c r="G29" s="715"/>
      <c r="H29" s="289"/>
      <c r="I29" s="68"/>
      <c r="J29" s="63"/>
    </row>
    <row r="30" spans="1:10" s="23" customFormat="1" ht="19.5" customHeight="1" thickBot="1">
      <c r="A30" s="86"/>
      <c r="B30" s="739"/>
      <c r="C30" s="740"/>
      <c r="D30" s="740"/>
      <c r="E30" s="740"/>
      <c r="F30" s="740"/>
      <c r="G30" s="740"/>
      <c r="H30" s="474"/>
      <c r="I30" s="68"/>
      <c r="J30" s="63"/>
    </row>
    <row r="31" spans="1:10" s="23" customFormat="1" ht="3" customHeight="1">
      <c r="A31" s="717"/>
      <c r="B31" s="718"/>
      <c r="C31" s="718"/>
      <c r="D31" s="718"/>
      <c r="E31" s="718"/>
      <c r="F31" s="718"/>
      <c r="G31" s="718"/>
      <c r="H31" s="719"/>
      <c r="I31" s="68"/>
      <c r="J31" s="63"/>
    </row>
    <row r="32" spans="1:8" ht="12.75" customHeight="1">
      <c r="A32" s="249"/>
      <c r="B32" s="736"/>
      <c r="C32" s="736"/>
      <c r="D32" s="736"/>
      <c r="E32" s="736"/>
      <c r="F32" s="736"/>
      <c r="G32" s="736"/>
      <c r="H32" s="736"/>
    </row>
    <row r="33" spans="1:8" ht="12.75" customHeight="1">
      <c r="A33" s="249"/>
      <c r="B33" s="747"/>
      <c r="C33" s="747"/>
      <c r="D33" s="747"/>
      <c r="E33" s="747"/>
      <c r="F33" s="747"/>
      <c r="G33" s="747"/>
      <c r="H33" s="747"/>
    </row>
    <row r="34" spans="1:17" s="70" customFormat="1" ht="12.75" customHeight="1">
      <c r="A34" s="249"/>
      <c r="B34" s="747"/>
      <c r="C34" s="747"/>
      <c r="D34" s="747"/>
      <c r="E34" s="747"/>
      <c r="F34" s="747"/>
      <c r="G34" s="747"/>
      <c r="H34" s="747"/>
      <c r="J34" s="62"/>
      <c r="K34" s="21"/>
      <c r="L34" s="21"/>
      <c r="M34" s="21"/>
      <c r="N34" s="21"/>
      <c r="O34" s="21"/>
      <c r="P34" s="21"/>
      <c r="Q34" s="21"/>
    </row>
    <row r="35" spans="1:17" s="70" customFormat="1" ht="12.75" customHeight="1">
      <c r="A35" s="249"/>
      <c r="B35" s="747"/>
      <c r="C35" s="747"/>
      <c r="D35" s="747"/>
      <c r="E35" s="747"/>
      <c r="F35" s="747"/>
      <c r="G35" s="747"/>
      <c r="H35" s="747"/>
      <c r="J35" s="62"/>
      <c r="K35" s="21"/>
      <c r="L35" s="21"/>
      <c r="M35" s="21"/>
      <c r="N35" s="21"/>
      <c r="O35" s="21"/>
      <c r="P35" s="21"/>
      <c r="Q35" s="21"/>
    </row>
    <row r="36" spans="1:17" s="70" customFormat="1" ht="12.75" customHeight="1">
      <c r="A36" s="249"/>
      <c r="B36" s="748"/>
      <c r="C36" s="748"/>
      <c r="D36" s="748"/>
      <c r="E36" s="748"/>
      <c r="F36" s="748"/>
      <c r="G36" s="748"/>
      <c r="H36" s="748"/>
      <c r="J36" s="62"/>
      <c r="K36" s="21"/>
      <c r="L36" s="21"/>
      <c r="M36" s="21"/>
      <c r="N36" s="21"/>
      <c r="O36" s="21"/>
      <c r="P36" s="21"/>
      <c r="Q36" s="21"/>
    </row>
    <row r="37" spans="1:17" s="70" customFormat="1" ht="12.75" customHeight="1">
      <c r="A37" s="249"/>
      <c r="B37" s="749"/>
      <c r="C37" s="749"/>
      <c r="D37" s="749"/>
      <c r="E37" s="749"/>
      <c r="F37" s="749"/>
      <c r="G37" s="749"/>
      <c r="H37" s="749"/>
      <c r="J37" s="62"/>
      <c r="K37" s="21"/>
      <c r="L37" s="21"/>
      <c r="M37" s="21"/>
      <c r="N37" s="21"/>
      <c r="O37" s="21"/>
      <c r="P37" s="21"/>
      <c r="Q37" s="21"/>
    </row>
    <row r="38" spans="1:17" s="70" customFormat="1" ht="12.75" customHeight="1">
      <c r="A38" s="249"/>
      <c r="B38" s="749"/>
      <c r="C38" s="749"/>
      <c r="D38" s="749"/>
      <c r="E38" s="749"/>
      <c r="F38" s="749"/>
      <c r="G38" s="749"/>
      <c r="H38" s="749"/>
      <c r="J38" s="62"/>
      <c r="K38" s="21"/>
      <c r="L38" s="21"/>
      <c r="M38" s="21"/>
      <c r="N38" s="21"/>
      <c r="O38" s="21"/>
      <c r="P38" s="21"/>
      <c r="Q38" s="21"/>
    </row>
    <row r="39" spans="1:17" s="70" customFormat="1" ht="16.5">
      <c r="A39" s="741"/>
      <c r="B39" s="741"/>
      <c r="C39" s="741"/>
      <c r="D39" s="741"/>
      <c r="E39" s="741"/>
      <c r="F39" s="741"/>
      <c r="G39" s="741"/>
      <c r="H39" s="741"/>
      <c r="J39" s="62"/>
      <c r="K39" s="21"/>
      <c r="L39" s="21"/>
      <c r="M39" s="21"/>
      <c r="N39" s="21"/>
      <c r="O39" s="21"/>
      <c r="P39" s="21"/>
      <c r="Q39" s="21"/>
    </row>
    <row r="40" spans="1:17" s="70" customFormat="1" ht="75" customHeight="1">
      <c r="A40" s="25"/>
      <c r="B40" s="20"/>
      <c r="C40" s="20"/>
      <c r="D40" s="20"/>
      <c r="E40" s="26"/>
      <c r="F40" s="27"/>
      <c r="G40" s="28"/>
      <c r="H40" s="28"/>
      <c r="J40" s="62"/>
      <c r="K40" s="21"/>
      <c r="L40" s="21"/>
      <c r="M40" s="21"/>
      <c r="N40" s="21"/>
      <c r="O40" s="21"/>
      <c r="P40" s="21"/>
      <c r="Q40" s="21"/>
    </row>
  </sheetData>
  <sheetProtection/>
  <mergeCells count="47">
    <mergeCell ref="A39:H39"/>
    <mergeCell ref="D2:H2"/>
    <mergeCell ref="A4:F4"/>
    <mergeCell ref="B33:H33"/>
    <mergeCell ref="B34:H34"/>
    <mergeCell ref="B35:H35"/>
    <mergeCell ref="B36:H36"/>
    <mergeCell ref="B37:H37"/>
    <mergeCell ref="B38:H38"/>
    <mergeCell ref="A31:H31"/>
    <mergeCell ref="I22:Q22"/>
    <mergeCell ref="B20:D20"/>
    <mergeCell ref="B21:D21"/>
    <mergeCell ref="B22:D22"/>
    <mergeCell ref="B32:H32"/>
    <mergeCell ref="A27:F27"/>
    <mergeCell ref="A28:G28"/>
    <mergeCell ref="B29:G29"/>
    <mergeCell ref="B30:G30"/>
    <mergeCell ref="B16:D16"/>
    <mergeCell ref="B17:D17"/>
    <mergeCell ref="B18:E18"/>
    <mergeCell ref="B19:F19"/>
    <mergeCell ref="A15:B15"/>
    <mergeCell ref="C15:D15"/>
    <mergeCell ref="F15:H15"/>
    <mergeCell ref="F16:H16"/>
    <mergeCell ref="F17:H17"/>
    <mergeCell ref="C8:H8"/>
    <mergeCell ref="A14:B14"/>
    <mergeCell ref="C14:D14"/>
    <mergeCell ref="B12:E12"/>
    <mergeCell ref="B13:E13"/>
    <mergeCell ref="A9:H9"/>
    <mergeCell ref="A10:B10"/>
    <mergeCell ref="C11:H11"/>
    <mergeCell ref="F10:H10"/>
    <mergeCell ref="A1:C1"/>
    <mergeCell ref="D1:H1"/>
    <mergeCell ref="A2:C2"/>
    <mergeCell ref="B3:C3"/>
    <mergeCell ref="D3:G3"/>
    <mergeCell ref="A7:B7"/>
    <mergeCell ref="B6:C6"/>
    <mergeCell ref="D6:F6"/>
    <mergeCell ref="A5:H5"/>
    <mergeCell ref="F7:H7"/>
  </mergeCells>
  <printOptions/>
  <pageMargins left="0.5511811023622047" right="0.1968503937007874" top="0.87" bottom="0.1968503937007874" header="0.2755905511811024" footer="0"/>
  <pageSetup horizontalDpi="600" verticalDpi="600" orientation="portrait" paperSize="9" scale="9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8"/>
  <sheetViews>
    <sheetView showGridLines="0" view="pageBreakPreview" zoomScaleNormal="120" zoomScaleSheetLayoutView="100" zoomScalePageLayoutView="0" workbookViewId="0" topLeftCell="B10">
      <selection activeCell="L27" sqref="L27"/>
    </sheetView>
  </sheetViews>
  <sheetFormatPr defaultColWidth="9.140625" defaultRowHeight="12.75"/>
  <cols>
    <col min="1" max="1" width="4.421875" style="25" customWidth="1"/>
    <col min="2" max="2" width="8.421875" style="20" customWidth="1"/>
    <col min="3" max="3" width="10.421875" style="20" customWidth="1"/>
    <col min="4" max="4" width="16.8515625" style="20" customWidth="1"/>
    <col min="5" max="5" width="17.28125" style="26" customWidth="1"/>
    <col min="6" max="6" width="21.8515625" style="27" customWidth="1"/>
    <col min="7" max="7" width="14.00390625" style="28" customWidth="1"/>
    <col min="8" max="8" width="14.140625" style="28" customWidth="1"/>
    <col min="9" max="9" width="3.28125" style="70" hidden="1" customWidth="1"/>
    <col min="10" max="10" width="18.140625" style="62" bestFit="1" customWidth="1"/>
    <col min="11" max="11" width="10.7109375" style="21" bestFit="1" customWidth="1"/>
    <col min="12" max="12" width="17.140625" style="21" bestFit="1" customWidth="1"/>
    <col min="13" max="15" width="9.140625" style="21" customWidth="1"/>
    <col min="16" max="16" width="22.28125" style="21" customWidth="1"/>
    <col min="17" max="16384" width="9.140625" style="21" customWidth="1"/>
  </cols>
  <sheetData>
    <row r="1" spans="1:10" s="19" customFormat="1" ht="28.5" customHeight="1">
      <c r="A1" s="689" t="str">
        <f>DETAILS!A2</f>
        <v>વિકલ્પ - 1  </v>
      </c>
      <c r="B1" s="690"/>
      <c r="C1" s="690"/>
      <c r="D1" s="851" t="s">
        <v>283</v>
      </c>
      <c r="E1" s="852"/>
      <c r="F1" s="852"/>
      <c r="G1" s="852"/>
      <c r="H1" s="853"/>
      <c r="I1" s="65"/>
      <c r="J1" s="61"/>
    </row>
    <row r="2" spans="1:10" s="19" customFormat="1" ht="27" customHeight="1" thickBot="1">
      <c r="A2" s="695" t="str">
        <f>DETAILS!A3</f>
        <v>OLD FORMAT</v>
      </c>
      <c r="B2" s="696"/>
      <c r="C2" s="696"/>
      <c r="D2" s="436"/>
      <c r="E2" s="437" t="s">
        <v>284</v>
      </c>
      <c r="F2" s="438" t="str">
        <f>DETAILS!B12</f>
        <v>2023-24</v>
      </c>
      <c r="G2" s="438"/>
      <c r="H2" s="439"/>
      <c r="I2" s="65"/>
      <c r="J2" s="61"/>
    </row>
    <row r="3" spans="1:10" s="19" customFormat="1" ht="21" customHeight="1">
      <c r="A3" s="208" t="s">
        <v>24</v>
      </c>
      <c r="B3" s="836" t="s">
        <v>285</v>
      </c>
      <c r="C3" s="836"/>
      <c r="D3" s="703" t="str">
        <f>ANEXER!E7</f>
        <v>       </v>
      </c>
      <c r="E3" s="703"/>
      <c r="F3" s="703"/>
      <c r="G3" s="703"/>
      <c r="H3" s="324"/>
      <c r="I3" s="66"/>
      <c r="J3" s="61"/>
    </row>
    <row r="4" spans="1:10" s="19" customFormat="1" ht="21" customHeight="1">
      <c r="A4" s="208" t="s">
        <v>25</v>
      </c>
      <c r="B4" s="702" t="s">
        <v>286</v>
      </c>
      <c r="C4" s="702"/>
      <c r="D4" s="321">
        <f>DETAILS!B23</f>
        <v>0</v>
      </c>
      <c r="E4" s="180"/>
      <c r="F4" s="180"/>
      <c r="G4" s="180"/>
      <c r="H4" s="324"/>
      <c r="I4" s="66"/>
      <c r="J4" s="61"/>
    </row>
    <row r="5" spans="1:10" s="19" customFormat="1" ht="21" customHeight="1">
      <c r="A5" s="208" t="s">
        <v>26</v>
      </c>
      <c r="B5" s="837" t="s">
        <v>287</v>
      </c>
      <c r="C5" s="837"/>
      <c r="D5" s="703">
        <f>+DETAILS!B4</f>
        <v>0</v>
      </c>
      <c r="E5" s="703"/>
      <c r="F5" s="703"/>
      <c r="G5" s="703"/>
      <c r="H5" s="839"/>
      <c r="I5" s="66"/>
      <c r="J5" s="61"/>
    </row>
    <row r="6" spans="1:10" s="19" customFormat="1" ht="21" customHeight="1" thickBot="1">
      <c r="A6" s="407" t="s">
        <v>27</v>
      </c>
      <c r="B6" s="838" t="s">
        <v>288</v>
      </c>
      <c r="C6" s="838"/>
      <c r="D6" s="789">
        <f>DETAILS!B5</f>
        <v>0</v>
      </c>
      <c r="E6" s="789"/>
      <c r="F6" s="789"/>
      <c r="G6" s="350" t="s">
        <v>289</v>
      </c>
      <c r="H6" s="408">
        <f>DETAILS!B7</f>
        <v>0</v>
      </c>
      <c r="I6" s="66"/>
      <c r="J6" s="61"/>
    </row>
    <row r="7" spans="1:9" ht="26.25" customHeight="1" thickBot="1">
      <c r="A7" s="828" t="s">
        <v>290</v>
      </c>
      <c r="B7" s="829"/>
      <c r="C7" s="830"/>
      <c r="D7" s="840" t="s">
        <v>291</v>
      </c>
      <c r="E7" s="841"/>
      <c r="F7" s="841"/>
      <c r="G7" s="841"/>
      <c r="H7" s="842"/>
      <c r="I7" s="67"/>
    </row>
    <row r="8" spans="1:10" s="23" customFormat="1" ht="19.5" customHeight="1">
      <c r="A8" s="83" t="s">
        <v>24</v>
      </c>
      <c r="B8" s="760" t="s">
        <v>295</v>
      </c>
      <c r="C8" s="760"/>
      <c r="D8" s="760"/>
      <c r="E8" s="760"/>
      <c r="F8" s="825"/>
      <c r="G8" s="394"/>
      <c r="H8" s="290">
        <f>DETAILS!B37</f>
        <v>0</v>
      </c>
      <c r="I8" s="68"/>
      <c r="J8" s="63"/>
    </row>
    <row r="9" spans="1:10" s="23" customFormat="1" ht="19.5" customHeight="1">
      <c r="A9" s="84" t="s">
        <v>25</v>
      </c>
      <c r="B9" s="709" t="s">
        <v>559</v>
      </c>
      <c r="C9" s="709"/>
      <c r="D9" s="709"/>
      <c r="E9" s="709"/>
      <c r="F9" s="709"/>
      <c r="G9" s="90"/>
      <c r="H9" s="88"/>
      <c r="I9" s="68"/>
      <c r="J9" s="63"/>
    </row>
    <row r="10" spans="1:10" s="23" customFormat="1" ht="19.5" customHeight="1">
      <c r="A10" s="805" t="s">
        <v>296</v>
      </c>
      <c r="B10" s="716"/>
      <c r="C10" s="716"/>
      <c r="D10" s="716"/>
      <c r="E10" s="716"/>
      <c r="F10" s="716"/>
      <c r="G10" s="91"/>
      <c r="H10" s="88"/>
      <c r="I10" s="68"/>
      <c r="J10" s="63"/>
    </row>
    <row r="11" spans="1:10" s="23" customFormat="1" ht="19.5" customHeight="1">
      <c r="A11" s="84"/>
      <c r="B11" s="709" t="s">
        <v>297</v>
      </c>
      <c r="C11" s="709"/>
      <c r="D11" s="709"/>
      <c r="E11" s="709"/>
      <c r="F11" s="709"/>
      <c r="G11" s="91"/>
      <c r="H11" s="88"/>
      <c r="I11" s="68"/>
      <c r="J11" s="63"/>
    </row>
    <row r="12" spans="1:10" s="23" customFormat="1" ht="19.5" customHeight="1">
      <c r="A12" s="84"/>
      <c r="B12" s="709" t="s">
        <v>298</v>
      </c>
      <c r="C12" s="714"/>
      <c r="D12" s="714"/>
      <c r="E12" s="715"/>
      <c r="F12" s="163">
        <f>DETAILS!B42</f>
        <v>0</v>
      </c>
      <c r="G12" s="91"/>
      <c r="H12" s="88"/>
      <c r="I12" s="68"/>
      <c r="J12" s="63"/>
    </row>
    <row r="13" spans="1:10" s="23" customFormat="1" ht="19.5" customHeight="1">
      <c r="A13" s="84"/>
      <c r="B13" s="716" t="s">
        <v>292</v>
      </c>
      <c r="C13" s="714"/>
      <c r="D13" s="714"/>
      <c r="E13" s="715"/>
      <c r="F13" s="24"/>
      <c r="G13" s="91"/>
      <c r="H13" s="88"/>
      <c r="I13" s="68"/>
      <c r="J13" s="63"/>
    </row>
    <row r="14" spans="1:10" s="23" customFormat="1" ht="19.5" customHeight="1">
      <c r="A14" s="84"/>
      <c r="B14" s="757" t="s">
        <v>294</v>
      </c>
      <c r="C14" s="757"/>
      <c r="D14" s="757"/>
      <c r="E14" s="757"/>
      <c r="F14" s="24"/>
      <c r="G14" s="91"/>
      <c r="H14" s="88"/>
      <c r="I14" s="68"/>
      <c r="J14" s="63"/>
    </row>
    <row r="15" spans="1:10" s="23" customFormat="1" ht="19.5" customHeight="1">
      <c r="A15" s="84"/>
      <c r="B15" s="757" t="s">
        <v>309</v>
      </c>
      <c r="C15" s="757"/>
      <c r="D15" s="757"/>
      <c r="E15" s="757"/>
      <c r="F15" s="163">
        <f>IF(E16&gt;E17,E16-E17,0)</f>
        <v>0</v>
      </c>
      <c r="G15" s="91"/>
      <c r="H15" s="88"/>
      <c r="I15" s="331"/>
      <c r="J15" s="161"/>
    </row>
    <row r="16" spans="1:10" s="23" customFormat="1" ht="19.5" customHeight="1">
      <c r="A16" s="84"/>
      <c r="B16" s="722" t="s">
        <v>293</v>
      </c>
      <c r="C16" s="723"/>
      <c r="D16" s="723"/>
      <c r="E16" s="165">
        <f>DETAILS!G17</f>
        <v>0</v>
      </c>
      <c r="F16" s="24"/>
      <c r="G16" s="91"/>
      <c r="H16" s="88"/>
      <c r="I16" s="68"/>
      <c r="J16" s="162"/>
    </row>
    <row r="17" spans="1:10" s="23" customFormat="1" ht="19.5" customHeight="1">
      <c r="A17" s="84"/>
      <c r="B17" s="724" t="s">
        <v>311</v>
      </c>
      <c r="C17" s="724"/>
      <c r="D17" s="724"/>
      <c r="E17" s="165">
        <f>ANEXER!I29</f>
        <v>0</v>
      </c>
      <c r="F17" s="24"/>
      <c r="G17" s="91"/>
      <c r="H17" s="88"/>
      <c r="I17" s="68"/>
      <c r="J17" s="63"/>
    </row>
    <row r="18" spans="1:10" s="23" customFormat="1" ht="19.5" customHeight="1">
      <c r="A18" s="84"/>
      <c r="B18" s="757" t="s">
        <v>312</v>
      </c>
      <c r="C18" s="757"/>
      <c r="D18" s="757"/>
      <c r="E18" s="757"/>
      <c r="F18" s="395">
        <f>ANEXER!I30</f>
        <v>0</v>
      </c>
      <c r="G18" s="259"/>
      <c r="H18" s="88"/>
      <c r="I18" s="68"/>
      <c r="J18" s="63"/>
    </row>
    <row r="19" spans="1:10" s="23" customFormat="1" ht="19.5" customHeight="1">
      <c r="A19" s="84"/>
      <c r="B19" s="757" t="s">
        <v>313</v>
      </c>
      <c r="C19" s="757"/>
      <c r="D19" s="757"/>
      <c r="E19" s="757"/>
      <c r="F19" s="757"/>
      <c r="G19" s="169">
        <f>MIN(F12,F15,F18)</f>
        <v>0</v>
      </c>
      <c r="H19" s="88"/>
      <c r="I19" s="68"/>
      <c r="J19" s="63"/>
    </row>
    <row r="20" spans="1:10" s="23" customFormat="1" ht="19.5" customHeight="1">
      <c r="A20" s="738" t="s">
        <v>315</v>
      </c>
      <c r="B20" s="757"/>
      <c r="C20" s="757"/>
      <c r="D20" s="757"/>
      <c r="E20" s="757"/>
      <c r="F20" s="827"/>
      <c r="G20" s="164"/>
      <c r="H20" s="88"/>
      <c r="I20" s="68"/>
      <c r="J20" s="63"/>
    </row>
    <row r="21" spans="1:10" s="23" customFormat="1" ht="19.5" customHeight="1">
      <c r="A21" s="84"/>
      <c r="B21" s="757" t="s">
        <v>324</v>
      </c>
      <c r="C21" s="757"/>
      <c r="D21" s="757"/>
      <c r="E21" s="757"/>
      <c r="F21" s="757"/>
      <c r="G21" s="164">
        <v>0</v>
      </c>
      <c r="H21" s="88"/>
      <c r="I21" s="68"/>
      <c r="J21" s="63"/>
    </row>
    <row r="22" spans="1:17" s="23" customFormat="1" ht="19.5" customHeight="1">
      <c r="A22" s="752" t="s">
        <v>314</v>
      </c>
      <c r="B22" s="716"/>
      <c r="C22" s="716"/>
      <c r="D22" s="716"/>
      <c r="E22" s="716"/>
      <c r="F22" s="753"/>
      <c r="G22" s="164"/>
      <c r="H22" s="88"/>
      <c r="I22" s="1028"/>
      <c r="J22" s="1030" t="s">
        <v>318</v>
      </c>
      <c r="K22" s="1030"/>
      <c r="L22" s="1030"/>
      <c r="M22" s="1030"/>
      <c r="N22" s="1030"/>
      <c r="O22" s="1030"/>
      <c r="P22" s="1030"/>
      <c r="Q22" s="1029"/>
    </row>
    <row r="23" spans="1:10" s="23" customFormat="1" ht="19.5" customHeight="1" hidden="1">
      <c r="A23" s="84"/>
      <c r="B23" s="709" t="s">
        <v>310</v>
      </c>
      <c r="C23" s="709"/>
      <c r="D23" s="709"/>
      <c r="E23" s="709"/>
      <c r="F23" s="709"/>
      <c r="G23" s="164" t="b">
        <f>IF((DETAILS!G28)="YES",ANEXER!V30,IF(DETAILS!G28="NO",0))</f>
        <v>0</v>
      </c>
      <c r="H23" s="88"/>
      <c r="I23" s="68"/>
      <c r="J23" s="63"/>
    </row>
    <row r="24" spans="1:10" s="23" customFormat="1" ht="19.5" customHeight="1">
      <c r="A24" s="856" t="s">
        <v>560</v>
      </c>
      <c r="B24" s="857"/>
      <c r="C24" s="857"/>
      <c r="D24" s="857"/>
      <c r="E24" s="857"/>
      <c r="F24" s="857"/>
      <c r="G24" s="164">
        <f>IF(I24&gt;38400,38400,I24)</f>
        <v>0</v>
      </c>
      <c r="H24" s="88"/>
      <c r="I24" s="68">
        <f>IF((DETAILS!G27)="YES",ANEXER!V29,IF(DETAILS!G27="NO",0))</f>
        <v>0</v>
      </c>
      <c r="J24" s="63"/>
    </row>
    <row r="25" spans="1:10" s="23" customFormat="1" ht="19.5" customHeight="1">
      <c r="A25" s="752" t="s">
        <v>325</v>
      </c>
      <c r="B25" s="716"/>
      <c r="C25" s="716"/>
      <c r="D25" s="716"/>
      <c r="E25" s="716"/>
      <c r="F25" s="753"/>
      <c r="G25" s="164">
        <f>IF(H8&lt;=50000,H8,50000)</f>
        <v>0</v>
      </c>
      <c r="H25" s="88"/>
      <c r="I25" s="331"/>
      <c r="J25" s="63"/>
    </row>
    <row r="26" spans="1:10" s="23" customFormat="1" ht="19.5" customHeight="1">
      <c r="A26" s="754" t="s">
        <v>316</v>
      </c>
      <c r="B26" s="755"/>
      <c r="C26" s="755"/>
      <c r="D26" s="755"/>
      <c r="E26" s="755"/>
      <c r="F26" s="756"/>
      <c r="G26" s="332"/>
      <c r="H26" s="88"/>
      <c r="I26" s="68"/>
      <c r="J26" s="63"/>
    </row>
    <row r="27" spans="1:10" s="23" customFormat="1" ht="19.5" customHeight="1">
      <c r="A27" s="737" t="s">
        <v>570</v>
      </c>
      <c r="B27" s="714"/>
      <c r="C27" s="714"/>
      <c r="D27" s="714"/>
      <c r="E27" s="714"/>
      <c r="F27" s="813"/>
      <c r="G27" s="333">
        <f>DETAILS!B38</f>
        <v>0</v>
      </c>
      <c r="H27" s="289"/>
      <c r="I27" s="68"/>
      <c r="J27" s="63"/>
    </row>
    <row r="28" spans="1:10" s="23" customFormat="1" ht="18.75" customHeight="1">
      <c r="A28" s="738" t="s">
        <v>317</v>
      </c>
      <c r="B28" s="715"/>
      <c r="C28" s="715"/>
      <c r="D28" s="715"/>
      <c r="E28" s="715"/>
      <c r="F28" s="715"/>
      <c r="G28" s="826"/>
      <c r="H28" s="278">
        <f>SUM(G19:G27)</f>
        <v>0</v>
      </c>
      <c r="I28" s="68"/>
      <c r="J28" s="63"/>
    </row>
    <row r="29" spans="1:10" s="23" customFormat="1" ht="19.5" customHeight="1" hidden="1">
      <c r="A29" s="84"/>
      <c r="B29" s="715"/>
      <c r="C29" s="715"/>
      <c r="D29" s="715"/>
      <c r="E29" s="715"/>
      <c r="F29" s="715"/>
      <c r="G29" s="826"/>
      <c r="H29" s="243"/>
      <c r="I29" s="68"/>
      <c r="J29" s="63"/>
    </row>
    <row r="30" spans="1:10" s="23" customFormat="1" ht="19.5" customHeight="1" thickBot="1">
      <c r="A30" s="86" t="s">
        <v>26</v>
      </c>
      <c r="B30" s="739" t="s">
        <v>319</v>
      </c>
      <c r="C30" s="740"/>
      <c r="D30" s="740"/>
      <c r="E30" s="740"/>
      <c r="F30" s="740"/>
      <c r="G30" s="845"/>
      <c r="H30" s="291">
        <f>H8-H28</f>
        <v>0</v>
      </c>
      <c r="I30" s="68"/>
      <c r="J30" s="63"/>
    </row>
    <row r="31" spans="1:10" s="23" customFormat="1" ht="27" customHeight="1" thickBot="1">
      <c r="A31" s="821" t="s">
        <v>320</v>
      </c>
      <c r="B31" s="822"/>
      <c r="C31" s="823" t="s">
        <v>321</v>
      </c>
      <c r="D31" s="824"/>
      <c r="E31" s="843" t="s">
        <v>322</v>
      </c>
      <c r="F31" s="844"/>
      <c r="G31" s="844"/>
      <c r="H31" s="396"/>
      <c r="I31" s="69"/>
      <c r="J31" s="63"/>
    </row>
    <row r="32" spans="1:10" s="23" customFormat="1" ht="17.25" customHeight="1">
      <c r="A32" s="83" t="s">
        <v>24</v>
      </c>
      <c r="B32" s="760" t="s">
        <v>323</v>
      </c>
      <c r="C32" s="760"/>
      <c r="D32" s="760"/>
      <c r="E32" s="760"/>
      <c r="F32" s="760"/>
      <c r="G32" s="835"/>
      <c r="H32" s="88"/>
      <c r="I32" s="68"/>
      <c r="J32" s="63"/>
    </row>
    <row r="33" spans="1:10" s="23" customFormat="1" ht="17.25" customHeight="1">
      <c r="A33" s="84"/>
      <c r="B33" s="714" t="s">
        <v>330</v>
      </c>
      <c r="C33" s="714"/>
      <c r="D33" s="714"/>
      <c r="E33" s="714"/>
      <c r="F33" s="714"/>
      <c r="G33" s="344">
        <f>DETAILS!B44</f>
        <v>0</v>
      </c>
      <c r="H33" s="88"/>
      <c r="I33" s="68"/>
      <c r="J33" s="63"/>
    </row>
    <row r="34" spans="1:10" s="23" customFormat="1" ht="17.25" customHeight="1">
      <c r="A34" s="84"/>
      <c r="B34" s="714" t="s">
        <v>326</v>
      </c>
      <c r="C34" s="714"/>
      <c r="D34" s="714"/>
      <c r="E34" s="714"/>
      <c r="F34" s="714"/>
      <c r="G34" s="344">
        <f>DETAILS!B45</f>
        <v>0</v>
      </c>
      <c r="H34" s="88"/>
      <c r="I34" s="68"/>
      <c r="J34" s="63"/>
    </row>
    <row r="35" spans="1:10" s="23" customFormat="1" ht="17.25" customHeight="1">
      <c r="A35" s="84"/>
      <c r="B35" s="714" t="s">
        <v>327</v>
      </c>
      <c r="C35" s="714"/>
      <c r="D35" s="714"/>
      <c r="E35" s="714"/>
      <c r="F35" s="714"/>
      <c r="G35" s="164">
        <f>DETAILS!B46</f>
        <v>0</v>
      </c>
      <c r="H35" s="88"/>
      <c r="I35" s="68"/>
      <c r="J35" s="63"/>
    </row>
    <row r="36" spans="1:10" s="23" customFormat="1" ht="17.25" customHeight="1">
      <c r="A36" s="84"/>
      <c r="B36" s="714" t="s">
        <v>328</v>
      </c>
      <c r="C36" s="714"/>
      <c r="D36" s="714"/>
      <c r="E36" s="714"/>
      <c r="F36" s="714"/>
      <c r="G36" s="164">
        <f>DETAILS!B47</f>
        <v>0</v>
      </c>
      <c r="H36" s="88"/>
      <c r="I36" s="68"/>
      <c r="J36" s="63"/>
    </row>
    <row r="37" spans="1:10" s="23" customFormat="1" ht="17.25" customHeight="1">
      <c r="A37" s="84"/>
      <c r="B37" s="757" t="s">
        <v>329</v>
      </c>
      <c r="C37" s="716"/>
      <c r="D37" s="716"/>
      <c r="E37" s="715"/>
      <c r="F37" s="715"/>
      <c r="G37" s="164">
        <f>DETAILS!B48</f>
        <v>0</v>
      </c>
      <c r="H37" s="88"/>
      <c r="I37" s="68"/>
      <c r="J37" s="63"/>
    </row>
    <row r="38" spans="1:10" s="23" customFormat="1" ht="17.25" customHeight="1">
      <c r="A38" s="84"/>
      <c r="B38" s="716" t="s">
        <v>331</v>
      </c>
      <c r="C38" s="716"/>
      <c r="D38" s="716"/>
      <c r="E38" s="715"/>
      <c r="F38" s="715"/>
      <c r="G38" s="164">
        <f>DETAILS!B49</f>
        <v>0</v>
      </c>
      <c r="H38" s="88"/>
      <c r="I38" s="68"/>
      <c r="J38" s="63"/>
    </row>
    <row r="39" spans="1:10" s="23" customFormat="1" ht="17.25" customHeight="1">
      <c r="A39" s="84"/>
      <c r="B39" s="716" t="s">
        <v>332</v>
      </c>
      <c r="C39" s="716"/>
      <c r="D39" s="716"/>
      <c r="E39" s="715"/>
      <c r="F39" s="715"/>
      <c r="G39" s="164">
        <f>DETAILS!B50</f>
        <v>0</v>
      </c>
      <c r="H39" s="88"/>
      <c r="I39" s="68"/>
      <c r="J39" s="63"/>
    </row>
    <row r="40" spans="1:10" s="23" customFormat="1" ht="17.25" customHeight="1">
      <c r="A40" s="84"/>
      <c r="B40" s="716" t="s">
        <v>333</v>
      </c>
      <c r="C40" s="716"/>
      <c r="D40" s="716"/>
      <c r="E40" s="716"/>
      <c r="F40" s="716"/>
      <c r="G40" s="164">
        <f>DETAILS!B51</f>
        <v>0</v>
      </c>
      <c r="H40" s="88"/>
      <c r="I40" s="68"/>
      <c r="J40" s="63"/>
    </row>
    <row r="41" spans="1:10" s="23" customFormat="1" ht="17.25" customHeight="1">
      <c r="A41" s="84"/>
      <c r="B41" s="716" t="s">
        <v>335</v>
      </c>
      <c r="C41" s="716"/>
      <c r="D41" s="716"/>
      <c r="E41" s="716"/>
      <c r="F41" s="716"/>
      <c r="G41" s="164">
        <f>DETAILS!B52</f>
        <v>0</v>
      </c>
      <c r="H41" s="88"/>
      <c r="I41" s="68"/>
      <c r="J41" s="63"/>
    </row>
    <row r="42" spans="1:10" s="23" customFormat="1" ht="17.25" customHeight="1">
      <c r="A42" s="84"/>
      <c r="B42" s="716" t="s">
        <v>336</v>
      </c>
      <c r="C42" s="716"/>
      <c r="D42" s="716"/>
      <c r="E42" s="716"/>
      <c r="F42" s="716"/>
      <c r="G42" s="164">
        <f>DETAILS!B53</f>
        <v>0</v>
      </c>
      <c r="H42" s="88"/>
      <c r="I42" s="68"/>
      <c r="J42" s="63"/>
    </row>
    <row r="43" spans="1:10" s="23" customFormat="1" ht="17.25" customHeight="1">
      <c r="A43" s="84"/>
      <c r="B43" s="716" t="s">
        <v>337</v>
      </c>
      <c r="C43" s="716"/>
      <c r="D43" s="716"/>
      <c r="E43" s="716"/>
      <c r="F43" s="716"/>
      <c r="G43" s="169">
        <f>DETAILS!B54</f>
        <v>0</v>
      </c>
      <c r="H43" s="88"/>
      <c r="I43" s="68"/>
      <c r="J43" s="63"/>
    </row>
    <row r="44" spans="1:10" s="23" customFormat="1" ht="12.75" customHeight="1">
      <c r="A44" s="84"/>
      <c r="B44" s="715" t="s">
        <v>338</v>
      </c>
      <c r="C44" s="716"/>
      <c r="D44" s="716"/>
      <c r="E44" s="715"/>
      <c r="F44" s="715"/>
      <c r="G44" s="164">
        <f>DETAILS!B55</f>
        <v>0</v>
      </c>
      <c r="H44" s="88"/>
      <c r="I44" s="68"/>
      <c r="J44" s="63"/>
    </row>
    <row r="45" spans="1:10" s="23" customFormat="1" ht="12.75" customHeight="1">
      <c r="A45" s="84"/>
      <c r="B45" s="715"/>
      <c r="C45" s="716"/>
      <c r="D45" s="716"/>
      <c r="E45" s="715"/>
      <c r="F45" s="715"/>
      <c r="G45" s="169"/>
      <c r="H45" s="88"/>
      <c r="I45" s="68"/>
      <c r="J45" s="63"/>
    </row>
    <row r="46" spans="1:10" s="23" customFormat="1" ht="18" customHeight="1" thickBot="1">
      <c r="A46" s="312"/>
      <c r="B46" s="831" t="s">
        <v>579</v>
      </c>
      <c r="C46" s="832"/>
      <c r="D46" s="832"/>
      <c r="E46" s="833"/>
      <c r="F46" s="834"/>
      <c r="G46" s="311">
        <f>SUM(G33:G45)</f>
        <v>0</v>
      </c>
      <c r="H46" s="88"/>
      <c r="I46" s="68"/>
      <c r="J46" s="63"/>
    </row>
    <row r="47" spans="1:10" s="23" customFormat="1" ht="21" customHeight="1" thickBot="1">
      <c r="A47" s="846" t="s">
        <v>339</v>
      </c>
      <c r="B47" s="847"/>
      <c r="C47" s="847"/>
      <c r="D47" s="847"/>
      <c r="E47" s="847"/>
      <c r="F47" s="847"/>
      <c r="G47" s="261">
        <v>0</v>
      </c>
      <c r="H47" s="260"/>
      <c r="I47" s="68"/>
      <c r="J47" s="63"/>
    </row>
    <row r="48" spans="1:10" s="23" customFormat="1" ht="2.25" customHeight="1" hidden="1" thickBot="1">
      <c r="A48" s="84"/>
      <c r="B48" s="207"/>
      <c r="C48" s="207"/>
      <c r="D48" s="207"/>
      <c r="E48" s="349"/>
      <c r="F48" s="349"/>
      <c r="G48" s="209"/>
      <c r="H48" s="88"/>
      <c r="I48" s="68"/>
      <c r="J48" s="63"/>
    </row>
    <row r="49" spans="1:10" s="23" customFormat="1" ht="18" customHeight="1">
      <c r="A49" s="83" t="s">
        <v>26</v>
      </c>
      <c r="B49" s="812" t="s">
        <v>340</v>
      </c>
      <c r="C49" s="812"/>
      <c r="D49" s="812"/>
      <c r="E49" s="812"/>
      <c r="F49" s="812"/>
      <c r="G49" s="210"/>
      <c r="H49" s="87"/>
      <c r="I49" s="68"/>
      <c r="J49" s="63"/>
    </row>
    <row r="50" spans="1:10" s="23" customFormat="1" ht="15.75" customHeight="1">
      <c r="A50" s="84"/>
      <c r="B50" s="757" t="s">
        <v>342</v>
      </c>
      <c r="C50" s="757"/>
      <c r="D50" s="757"/>
      <c r="E50" s="757"/>
      <c r="F50" s="757"/>
      <c r="G50" s="164">
        <v>0</v>
      </c>
      <c r="H50" s="88"/>
      <c r="I50" s="68"/>
      <c r="J50" s="63"/>
    </row>
    <row r="51" spans="1:10" s="23" customFormat="1" ht="15.75" customHeight="1">
      <c r="A51" s="84"/>
      <c r="B51" s="757" t="s">
        <v>341</v>
      </c>
      <c r="C51" s="757"/>
      <c r="D51" s="757"/>
      <c r="E51" s="757"/>
      <c r="F51" s="757"/>
      <c r="G51" s="164">
        <v>0</v>
      </c>
      <c r="H51" s="88"/>
      <c r="I51" s="68"/>
      <c r="J51" s="63"/>
    </row>
    <row r="52" spans="1:10" s="23" customFormat="1" ht="15.75" customHeight="1">
      <c r="A52" s="84"/>
      <c r="B52" s="716" t="s">
        <v>343</v>
      </c>
      <c r="C52" s="716"/>
      <c r="D52" s="716"/>
      <c r="E52" s="715"/>
      <c r="F52" s="715"/>
      <c r="G52" s="164">
        <v>0</v>
      </c>
      <c r="H52" s="88"/>
      <c r="I52" s="68"/>
      <c r="J52" s="63"/>
    </row>
    <row r="53" spans="1:10" s="23" customFormat="1" ht="15.75" customHeight="1">
      <c r="A53" s="84"/>
      <c r="B53" s="716" t="s">
        <v>344</v>
      </c>
      <c r="C53" s="716"/>
      <c r="D53" s="716"/>
      <c r="E53" s="715"/>
      <c r="F53" s="715"/>
      <c r="G53" s="164">
        <v>0</v>
      </c>
      <c r="H53" s="88"/>
      <c r="I53" s="68"/>
      <c r="J53" s="63"/>
    </row>
    <row r="54" spans="1:10" s="23" customFormat="1" ht="15.75" customHeight="1">
      <c r="A54" s="84"/>
      <c r="B54" s="757" t="s">
        <v>345</v>
      </c>
      <c r="C54" s="716"/>
      <c r="D54" s="716"/>
      <c r="E54" s="715"/>
      <c r="F54" s="715"/>
      <c r="G54" s="164">
        <v>0</v>
      </c>
      <c r="H54" s="88"/>
      <c r="I54" s="68"/>
      <c r="J54" s="63"/>
    </row>
    <row r="55" spans="1:10" s="23" customFormat="1" ht="15.75" customHeight="1">
      <c r="A55" s="84"/>
      <c r="B55" s="757" t="s">
        <v>346</v>
      </c>
      <c r="C55" s="716"/>
      <c r="D55" s="716"/>
      <c r="E55" s="715"/>
      <c r="F55" s="715"/>
      <c r="G55" s="164"/>
      <c r="H55" s="88"/>
      <c r="I55" s="68"/>
      <c r="J55" s="63"/>
    </row>
    <row r="56" spans="1:10" s="23" customFormat="1" ht="16.5" customHeight="1" thickBot="1">
      <c r="A56" s="84"/>
      <c r="B56" s="757" t="s">
        <v>347</v>
      </c>
      <c r="C56" s="716"/>
      <c r="D56" s="716"/>
      <c r="E56" s="715"/>
      <c r="F56" s="715"/>
      <c r="G56" s="164">
        <v>0</v>
      </c>
      <c r="H56" s="88"/>
      <c r="I56" s="68"/>
      <c r="J56" s="63"/>
    </row>
    <row r="57" spans="1:10" s="23" customFormat="1" ht="7.5" customHeight="1" hidden="1" thickBot="1">
      <c r="A57" s="84"/>
      <c r="B57" s="716"/>
      <c r="C57" s="716"/>
      <c r="D57" s="716"/>
      <c r="E57" s="715"/>
      <c r="F57" s="715"/>
      <c r="G57" s="251"/>
      <c r="H57" s="88"/>
      <c r="I57" s="68"/>
      <c r="J57" s="63"/>
    </row>
    <row r="58" spans="1:10" s="23" customFormat="1" ht="21" customHeight="1" thickBot="1">
      <c r="A58" s="84"/>
      <c r="B58" s="716" t="s">
        <v>348</v>
      </c>
      <c r="C58" s="716"/>
      <c r="D58" s="716"/>
      <c r="E58" s="715"/>
      <c r="F58" s="779"/>
      <c r="G58" s="261">
        <f>SUM(G50:G57)</f>
        <v>0</v>
      </c>
      <c r="H58" s="88"/>
      <c r="I58" s="68"/>
      <c r="J58" s="63"/>
    </row>
    <row r="59" spans="1:10" s="23" customFormat="1" ht="17.25" customHeight="1">
      <c r="A59" s="84" t="s">
        <v>27</v>
      </c>
      <c r="B59" s="709" t="s">
        <v>349</v>
      </c>
      <c r="C59" s="709"/>
      <c r="D59" s="709"/>
      <c r="E59" s="709"/>
      <c r="F59" s="709"/>
      <c r="G59" s="397">
        <v>0</v>
      </c>
      <c r="H59" s="88"/>
      <c r="I59" s="68"/>
      <c r="J59" s="63"/>
    </row>
    <row r="60" spans="1:10" s="23" customFormat="1" ht="23.25" customHeight="1">
      <c r="A60" s="398" t="s">
        <v>28</v>
      </c>
      <c r="B60" s="750" t="s">
        <v>580</v>
      </c>
      <c r="C60" s="750"/>
      <c r="D60" s="750"/>
      <c r="E60" s="750"/>
      <c r="F60" s="750"/>
      <c r="G60" s="751"/>
      <c r="H60" s="399">
        <f>+G46+G47+G58+G59</f>
        <v>0</v>
      </c>
      <c r="I60" s="68"/>
      <c r="J60" s="63"/>
    </row>
    <row r="61" spans="1:10" s="23" customFormat="1" ht="22.5" customHeight="1" thickBot="1">
      <c r="A61" s="815" t="s">
        <v>350</v>
      </c>
      <c r="B61" s="816"/>
      <c r="C61" s="817"/>
      <c r="D61" s="818" t="s">
        <v>351</v>
      </c>
      <c r="E61" s="819"/>
      <c r="F61" s="819"/>
      <c r="G61" s="820"/>
      <c r="H61" s="262"/>
      <c r="I61" s="68"/>
      <c r="J61" s="63"/>
    </row>
    <row r="62" spans="1:10" s="23" customFormat="1" ht="18" customHeight="1">
      <c r="A62" s="84" t="s">
        <v>24</v>
      </c>
      <c r="B62" s="709" t="s">
        <v>352</v>
      </c>
      <c r="C62" s="709"/>
      <c r="D62" s="709"/>
      <c r="E62" s="715"/>
      <c r="F62" s="715"/>
      <c r="G62" s="91"/>
      <c r="H62" s="254">
        <f>+H30+H60</f>
        <v>0</v>
      </c>
      <c r="I62" s="68"/>
      <c r="J62" s="63"/>
    </row>
    <row r="63" spans="1:10" s="23" customFormat="1" ht="18" customHeight="1">
      <c r="A63" s="84" t="s">
        <v>25</v>
      </c>
      <c r="B63" s="709" t="s">
        <v>353</v>
      </c>
      <c r="C63" s="709"/>
      <c r="D63" s="709"/>
      <c r="E63" s="709"/>
      <c r="F63" s="709"/>
      <c r="G63" s="92"/>
      <c r="H63" s="171">
        <f>IF(DETAILS!H10&gt;=200000,200000,DETAILS!H10)</f>
        <v>0</v>
      </c>
      <c r="I63" s="236"/>
      <c r="J63" s="63"/>
    </row>
    <row r="64" spans="1:10" s="23" customFormat="1" ht="16.5" customHeight="1">
      <c r="A64" s="84"/>
      <c r="B64" s="736" t="s">
        <v>354</v>
      </c>
      <c r="C64" s="736"/>
      <c r="D64" s="736"/>
      <c r="E64" s="736"/>
      <c r="F64" s="736"/>
      <c r="G64" s="92"/>
      <c r="H64" s="139"/>
      <c r="I64" s="68"/>
      <c r="J64" s="63"/>
    </row>
    <row r="65" spans="1:10" s="23" customFormat="1" ht="16.5" customHeight="1">
      <c r="A65" s="84"/>
      <c r="B65" s="736" t="s">
        <v>355</v>
      </c>
      <c r="C65" s="736"/>
      <c r="D65" s="736"/>
      <c r="E65" s="736"/>
      <c r="F65" s="736"/>
      <c r="G65" s="92"/>
      <c r="H65" s="139"/>
      <c r="I65" s="68"/>
      <c r="J65" s="63"/>
    </row>
    <row r="66" spans="1:10" s="23" customFormat="1" ht="16.5" customHeight="1">
      <c r="A66" s="84"/>
      <c r="B66" s="736" t="s">
        <v>356</v>
      </c>
      <c r="C66" s="736"/>
      <c r="D66" s="736"/>
      <c r="E66" s="736"/>
      <c r="F66" s="736"/>
      <c r="G66" s="92"/>
      <c r="H66" s="140"/>
      <c r="I66" s="68"/>
      <c r="J66" s="63"/>
    </row>
    <row r="67" spans="1:10" s="23" customFormat="1" ht="18" customHeight="1" thickBot="1">
      <c r="A67" s="84" t="s">
        <v>26</v>
      </c>
      <c r="B67" s="709" t="s">
        <v>357</v>
      </c>
      <c r="C67" s="709"/>
      <c r="D67" s="709"/>
      <c r="E67" s="715"/>
      <c r="F67" s="715"/>
      <c r="G67" s="259"/>
      <c r="H67" s="292">
        <f>SUM(H62-H63)</f>
        <v>0</v>
      </c>
      <c r="I67" s="68"/>
      <c r="J67" s="63"/>
    </row>
    <row r="68" spans="1:10" s="23" customFormat="1" ht="23.25" customHeight="1" thickBot="1">
      <c r="A68" s="848" t="s">
        <v>358</v>
      </c>
      <c r="B68" s="849"/>
      <c r="C68" s="850"/>
      <c r="D68" s="402" t="s">
        <v>359</v>
      </c>
      <c r="E68" s="403"/>
      <c r="F68" s="403"/>
      <c r="G68" s="404"/>
      <c r="H68" s="87"/>
      <c r="I68" s="68"/>
      <c r="J68" s="63"/>
    </row>
    <row r="69" spans="1:10" s="23" customFormat="1" ht="18" customHeight="1">
      <c r="A69" s="84" t="s">
        <v>24</v>
      </c>
      <c r="B69" s="709" t="s">
        <v>360</v>
      </c>
      <c r="C69" s="709"/>
      <c r="D69" s="760"/>
      <c r="E69" s="760"/>
      <c r="F69" s="760"/>
      <c r="G69" s="91"/>
      <c r="H69" s="88"/>
      <c r="I69" s="71"/>
      <c r="J69" s="63"/>
    </row>
    <row r="70" spans="1:10" s="23" customFormat="1" ht="16.5" customHeight="1">
      <c r="A70" s="84"/>
      <c r="B70" s="716" t="s">
        <v>361</v>
      </c>
      <c r="C70" s="716"/>
      <c r="D70" s="716"/>
      <c r="E70" s="715"/>
      <c r="F70" s="163">
        <f>DETAILS!B39</f>
        <v>0</v>
      </c>
      <c r="G70" s="91"/>
      <c r="H70" s="88"/>
      <c r="I70" s="68"/>
      <c r="J70" s="63"/>
    </row>
    <row r="71" spans="1:10" s="23" customFormat="1" ht="16.5" customHeight="1">
      <c r="A71" s="84"/>
      <c r="B71" s="716" t="s">
        <v>362</v>
      </c>
      <c r="C71" s="716"/>
      <c r="D71" s="716"/>
      <c r="E71" s="715"/>
      <c r="F71" s="163">
        <v>0</v>
      </c>
      <c r="G71" s="91"/>
      <c r="H71" s="88"/>
      <c r="I71" s="68"/>
      <c r="J71" s="63"/>
    </row>
    <row r="72" spans="1:10" s="23" customFormat="1" ht="16.5" customHeight="1">
      <c r="A72" s="84"/>
      <c r="B72" s="716" t="s">
        <v>363</v>
      </c>
      <c r="C72" s="716"/>
      <c r="D72" s="716"/>
      <c r="E72" s="715"/>
      <c r="F72" s="163">
        <f>DETAILS!G11</f>
        <v>0</v>
      </c>
      <c r="G72" s="91"/>
      <c r="H72" s="88"/>
      <c r="I72" s="68"/>
      <c r="J72" s="63"/>
    </row>
    <row r="73" spans="1:10" s="23" customFormat="1" ht="16.5" customHeight="1">
      <c r="A73" s="84"/>
      <c r="B73" s="716" t="s">
        <v>364</v>
      </c>
      <c r="C73" s="716"/>
      <c r="D73" s="716"/>
      <c r="E73" s="715"/>
      <c r="F73" s="163">
        <f>DETAILS!G15</f>
        <v>0</v>
      </c>
      <c r="G73" s="91"/>
      <c r="H73" s="88"/>
      <c r="I73" s="68"/>
      <c r="J73" s="63"/>
    </row>
    <row r="74" spans="1:10" s="23" customFormat="1" ht="16.5" customHeight="1">
      <c r="A74" s="84"/>
      <c r="B74" s="757" t="s">
        <v>365</v>
      </c>
      <c r="C74" s="757"/>
      <c r="D74" s="757"/>
      <c r="E74" s="757"/>
      <c r="F74" s="163">
        <f>DETAILS!B40</f>
        <v>0</v>
      </c>
      <c r="G74" s="91"/>
      <c r="H74" s="88"/>
      <c r="I74" s="68"/>
      <c r="J74" s="63"/>
    </row>
    <row r="75" spans="1:10" s="23" customFormat="1" ht="16.5" customHeight="1">
      <c r="A75" s="84"/>
      <c r="B75" s="716" t="s">
        <v>366</v>
      </c>
      <c r="C75" s="716"/>
      <c r="D75" s="716"/>
      <c r="E75" s="715"/>
      <c r="F75" s="163">
        <v>0</v>
      </c>
      <c r="G75" s="91"/>
      <c r="H75" s="88"/>
      <c r="I75" s="68"/>
      <c r="J75" s="63"/>
    </row>
    <row r="76" spans="1:10" s="23" customFormat="1" ht="18.75" customHeight="1">
      <c r="A76" s="84"/>
      <c r="B76" s="716" t="s">
        <v>368</v>
      </c>
      <c r="C76" s="716"/>
      <c r="D76" s="716"/>
      <c r="E76" s="715"/>
      <c r="F76" s="163">
        <f>DETAILS!G12</f>
        <v>0</v>
      </c>
      <c r="G76" s="91"/>
      <c r="H76" s="88"/>
      <c r="I76" s="68"/>
      <c r="J76" s="63"/>
    </row>
    <row r="77" spans="1:10" s="23" customFormat="1" ht="16.5" customHeight="1">
      <c r="A77" s="84"/>
      <c r="B77" s="716" t="s">
        <v>369</v>
      </c>
      <c r="C77" s="716"/>
      <c r="D77" s="716"/>
      <c r="E77" s="715"/>
      <c r="F77" s="163">
        <f>DETAILS!H12</f>
        <v>0</v>
      </c>
      <c r="G77" s="91"/>
      <c r="H77" s="88"/>
      <c r="I77" s="68"/>
      <c r="J77" s="63"/>
    </row>
    <row r="78" spans="1:10" s="23" customFormat="1" ht="16.5" customHeight="1">
      <c r="A78" s="84"/>
      <c r="B78" s="716" t="s">
        <v>367</v>
      </c>
      <c r="C78" s="716"/>
      <c r="D78" s="716"/>
      <c r="E78" s="715"/>
      <c r="F78" s="163">
        <f>DETAILS!G13</f>
        <v>0</v>
      </c>
      <c r="G78" s="91"/>
      <c r="H78" s="88"/>
      <c r="I78" s="68"/>
      <c r="J78" s="63"/>
    </row>
    <row r="79" spans="1:10" s="23" customFormat="1" ht="16.5" customHeight="1">
      <c r="A79" s="84"/>
      <c r="B79" s="716" t="s">
        <v>370</v>
      </c>
      <c r="C79" s="716"/>
      <c r="D79" s="716"/>
      <c r="E79" s="715"/>
      <c r="F79" s="163">
        <f>DETAILS!H13</f>
        <v>0</v>
      </c>
      <c r="G79" s="91"/>
      <c r="H79" s="88"/>
      <c r="I79" s="68"/>
      <c r="J79" s="63"/>
    </row>
    <row r="80" spans="1:10" s="23" customFormat="1" ht="16.5" customHeight="1">
      <c r="A80" s="84"/>
      <c r="B80" s="716" t="s">
        <v>371</v>
      </c>
      <c r="C80" s="716"/>
      <c r="D80" s="716"/>
      <c r="E80" s="715"/>
      <c r="F80" s="163">
        <f>DETAILS!H9</f>
        <v>0</v>
      </c>
      <c r="G80" s="91"/>
      <c r="H80" s="88"/>
      <c r="I80" s="68"/>
      <c r="J80" s="63"/>
    </row>
    <row r="81" spans="1:10" s="23" customFormat="1" ht="16.5" customHeight="1">
      <c r="A81" s="84"/>
      <c r="B81" s="716" t="s">
        <v>372</v>
      </c>
      <c r="C81" s="716"/>
      <c r="D81" s="716"/>
      <c r="E81" s="715"/>
      <c r="F81" s="163">
        <v>0</v>
      </c>
      <c r="G81" s="91"/>
      <c r="H81" s="88"/>
      <c r="I81" s="68"/>
      <c r="J81" s="63"/>
    </row>
    <row r="82" spans="1:10" s="23" customFormat="1" ht="16.5" customHeight="1">
      <c r="A82" s="84"/>
      <c r="B82" s="716" t="s">
        <v>373</v>
      </c>
      <c r="C82" s="716"/>
      <c r="D82" s="716"/>
      <c r="E82" s="715"/>
      <c r="F82" s="163">
        <f>DETAILS!G14</f>
        <v>0</v>
      </c>
      <c r="G82" s="91"/>
      <c r="H82" s="88"/>
      <c r="I82" s="68"/>
      <c r="J82" s="63"/>
    </row>
    <row r="83" spans="1:10" s="23" customFormat="1" ht="16.5" customHeight="1">
      <c r="A83" s="84"/>
      <c r="B83" s="716" t="s">
        <v>563</v>
      </c>
      <c r="C83" s="716"/>
      <c r="D83" s="716"/>
      <c r="E83" s="715"/>
      <c r="F83" s="163">
        <v>0</v>
      </c>
      <c r="G83" s="91"/>
      <c r="H83" s="88"/>
      <c r="I83" s="68"/>
      <c r="J83" s="63"/>
    </row>
    <row r="84" spans="1:10" s="23" customFormat="1" ht="16.5" customHeight="1">
      <c r="A84" s="84"/>
      <c r="B84" s="716" t="s">
        <v>374</v>
      </c>
      <c r="C84" s="716"/>
      <c r="D84" s="716"/>
      <c r="E84" s="715"/>
      <c r="F84" s="163">
        <v>0</v>
      </c>
      <c r="G84" s="91"/>
      <c r="H84" s="88"/>
      <c r="I84" s="68"/>
      <c r="J84" s="63"/>
    </row>
    <row r="85" spans="1:10" s="23" customFormat="1" ht="16.5" customHeight="1">
      <c r="A85" s="84"/>
      <c r="B85" s="716" t="s">
        <v>375</v>
      </c>
      <c r="C85" s="716"/>
      <c r="D85" s="716"/>
      <c r="E85" s="715"/>
      <c r="F85" s="163">
        <v>0</v>
      </c>
      <c r="G85" s="91"/>
      <c r="H85" s="88"/>
      <c r="I85" s="68"/>
      <c r="J85" s="63"/>
    </row>
    <row r="86" spans="1:10" s="23" customFormat="1" ht="16.5" customHeight="1">
      <c r="A86" s="84"/>
      <c r="B86" s="247" t="s">
        <v>378</v>
      </c>
      <c r="C86" s="247"/>
      <c r="D86" s="247"/>
      <c r="E86" s="248"/>
      <c r="F86" s="167"/>
      <c r="G86" s="91"/>
      <c r="H86" s="88"/>
      <c r="I86" s="68"/>
      <c r="J86" s="63"/>
    </row>
    <row r="87" spans="1:10" s="23" customFormat="1" ht="15.75" customHeight="1">
      <c r="A87" s="84"/>
      <c r="B87" s="709" t="s">
        <v>376</v>
      </c>
      <c r="C87" s="709"/>
      <c r="D87" s="709"/>
      <c r="E87" s="709"/>
      <c r="F87" s="163">
        <f>DETAILS!G16</f>
        <v>0</v>
      </c>
      <c r="G87" s="91"/>
      <c r="H87" s="88"/>
      <c r="I87" s="68"/>
      <c r="J87" s="63"/>
    </row>
    <row r="88" spans="1:10" s="23" customFormat="1" ht="16.5" customHeight="1">
      <c r="A88" s="84"/>
      <c r="B88" s="716" t="s">
        <v>380</v>
      </c>
      <c r="C88" s="716"/>
      <c r="D88" s="716"/>
      <c r="E88" s="716"/>
      <c r="F88" s="167"/>
      <c r="G88" s="91"/>
      <c r="H88" s="88"/>
      <c r="I88" s="68"/>
      <c r="J88" s="63"/>
    </row>
    <row r="89" spans="1:10" s="23" customFormat="1" ht="15.75" customHeight="1">
      <c r="A89" s="84"/>
      <c r="B89" s="716" t="s">
        <v>377</v>
      </c>
      <c r="C89" s="716"/>
      <c r="D89" s="716"/>
      <c r="E89" s="716"/>
      <c r="F89" s="163">
        <v>0</v>
      </c>
      <c r="G89" s="91"/>
      <c r="H89" s="88"/>
      <c r="I89" s="68"/>
      <c r="J89" s="63"/>
    </row>
    <row r="90" spans="1:10" s="23" customFormat="1" ht="15.75" customHeight="1">
      <c r="A90" s="84"/>
      <c r="B90" s="716" t="s">
        <v>381</v>
      </c>
      <c r="C90" s="716"/>
      <c r="D90" s="716"/>
      <c r="E90" s="716"/>
      <c r="F90" s="163">
        <v>0</v>
      </c>
      <c r="G90" s="91"/>
      <c r="H90" s="88"/>
      <c r="I90" s="68"/>
      <c r="J90" s="63"/>
    </row>
    <row r="91" spans="1:10" s="23" customFormat="1" ht="15.75" customHeight="1">
      <c r="A91" s="84"/>
      <c r="B91" s="716" t="s">
        <v>382</v>
      </c>
      <c r="C91" s="716"/>
      <c r="D91" s="716"/>
      <c r="E91" s="716"/>
      <c r="F91" s="263">
        <v>0</v>
      </c>
      <c r="G91" s="91"/>
      <c r="H91" s="88"/>
      <c r="I91" s="68"/>
      <c r="J91" s="63"/>
    </row>
    <row r="92" spans="1:10" s="23" customFormat="1" ht="18.75" customHeight="1">
      <c r="A92" s="84"/>
      <c r="B92" s="814" t="s">
        <v>383</v>
      </c>
      <c r="C92" s="814"/>
      <c r="D92" s="814"/>
      <c r="E92" s="814"/>
      <c r="F92" s="250"/>
      <c r="G92" s="400"/>
      <c r="H92" s="88"/>
      <c r="I92" s="68"/>
      <c r="J92" s="63"/>
    </row>
    <row r="93" spans="1:10" s="23" customFormat="1" ht="16.5" customHeight="1">
      <c r="A93" s="84"/>
      <c r="B93" s="814" t="s">
        <v>379</v>
      </c>
      <c r="C93" s="814"/>
      <c r="D93" s="814"/>
      <c r="E93" s="814"/>
      <c r="F93" s="163">
        <v>0</v>
      </c>
      <c r="G93" s="91"/>
      <c r="H93" s="88"/>
      <c r="I93" s="68"/>
      <c r="J93" s="63"/>
    </row>
    <row r="94" spans="1:10" s="23" customFormat="1" ht="17.25" customHeight="1">
      <c r="A94" s="84"/>
      <c r="B94" s="716" t="s">
        <v>384</v>
      </c>
      <c r="C94" s="716"/>
      <c r="D94" s="716"/>
      <c r="E94" s="716"/>
      <c r="F94" s="163">
        <v>0</v>
      </c>
      <c r="G94" s="91"/>
      <c r="H94" s="88"/>
      <c r="I94" s="68"/>
      <c r="J94" s="63"/>
    </row>
    <row r="95" spans="1:10" s="23" customFormat="1" ht="15.75" customHeight="1">
      <c r="A95" s="84"/>
      <c r="B95" s="716" t="s">
        <v>385</v>
      </c>
      <c r="C95" s="716"/>
      <c r="D95" s="716"/>
      <c r="E95" s="716"/>
      <c r="F95" s="163">
        <v>0</v>
      </c>
      <c r="G95" s="91"/>
      <c r="H95" s="88"/>
      <c r="I95" s="68"/>
      <c r="J95" s="63"/>
    </row>
    <row r="96" spans="1:10" s="23" customFormat="1" ht="15.75" customHeight="1">
      <c r="A96" s="84"/>
      <c r="B96" s="716" t="s">
        <v>386</v>
      </c>
      <c r="C96" s="716"/>
      <c r="D96" s="716"/>
      <c r="E96" s="716"/>
      <c r="F96" s="163">
        <v>0</v>
      </c>
      <c r="G96" s="91"/>
      <c r="H96" s="88"/>
      <c r="I96" s="72"/>
      <c r="J96" s="64"/>
    </row>
    <row r="97" spans="1:10" s="23" customFormat="1" ht="19.5" customHeight="1">
      <c r="A97" s="84"/>
      <c r="B97" s="715" t="s">
        <v>387</v>
      </c>
      <c r="C97" s="715"/>
      <c r="D97" s="715"/>
      <c r="E97" s="715"/>
      <c r="F97" s="405">
        <f>SUM(F70:F96)</f>
        <v>0</v>
      </c>
      <c r="G97" s="91"/>
      <c r="H97" s="88"/>
      <c r="I97" s="73"/>
      <c r="J97" s="63"/>
    </row>
    <row r="98" spans="1:10" s="23" customFormat="1" ht="18" customHeight="1">
      <c r="A98" s="84"/>
      <c r="B98" s="716" t="s">
        <v>388</v>
      </c>
      <c r="C98" s="716"/>
      <c r="D98" s="716"/>
      <c r="E98" s="709"/>
      <c r="F98" s="709"/>
      <c r="G98" s="170">
        <f>IF(F97&gt;150000,150000,F97)</f>
        <v>0</v>
      </c>
      <c r="H98" s="244"/>
      <c r="I98" s="74"/>
      <c r="J98" s="63"/>
    </row>
    <row r="99" spans="1:10" s="23" customFormat="1" ht="21" customHeight="1" thickBot="1">
      <c r="A99" s="86"/>
      <c r="B99" s="771" t="s">
        <v>389</v>
      </c>
      <c r="C99" s="771"/>
      <c r="D99" s="771"/>
      <c r="E99" s="771"/>
      <c r="F99" s="771"/>
      <c r="G99" s="401"/>
      <c r="H99" s="211"/>
      <c r="I99" s="68"/>
      <c r="J99" s="63"/>
    </row>
    <row r="100" spans="1:10" s="23" customFormat="1" ht="3.75" customHeight="1" thickBot="1">
      <c r="A100" s="83"/>
      <c r="B100" s="295"/>
      <c r="C100" s="295"/>
      <c r="D100" s="295"/>
      <c r="E100" s="295"/>
      <c r="F100" s="295"/>
      <c r="G100" s="302"/>
      <c r="H100" s="212"/>
      <c r="I100" s="68"/>
      <c r="J100" s="63"/>
    </row>
    <row r="101" spans="1:10" s="23" customFormat="1" ht="18" customHeight="1">
      <c r="A101" s="83" t="s">
        <v>25</v>
      </c>
      <c r="B101" s="812" t="s">
        <v>394</v>
      </c>
      <c r="C101" s="812"/>
      <c r="D101" s="812"/>
      <c r="E101" s="812"/>
      <c r="F101" s="812"/>
      <c r="G101" s="406"/>
      <c r="H101" s="854"/>
      <c r="I101" s="68"/>
      <c r="J101" s="63"/>
    </row>
    <row r="102" spans="1:10" s="23" customFormat="1" ht="15" customHeight="1">
      <c r="A102" s="84"/>
      <c r="B102" s="716" t="s">
        <v>390</v>
      </c>
      <c r="C102" s="716"/>
      <c r="D102" s="716"/>
      <c r="E102" s="716"/>
      <c r="F102" s="716"/>
      <c r="G102" s="169">
        <f>IF((DETAILS!G18)&gt;50000,50000,(DETAILS!G18))</f>
        <v>0</v>
      </c>
      <c r="H102" s="855"/>
      <c r="I102" s="68"/>
      <c r="J102" s="63"/>
    </row>
    <row r="103" spans="1:10" s="22" customFormat="1" ht="18.75" customHeight="1">
      <c r="A103" s="84" t="s">
        <v>26</v>
      </c>
      <c r="B103" s="709" t="s">
        <v>393</v>
      </c>
      <c r="C103" s="709"/>
      <c r="D103" s="709"/>
      <c r="E103" s="709"/>
      <c r="F103" s="709"/>
      <c r="G103" s="168">
        <f>IF((DETAILS!G19)&gt;25000,25000,(DETAILS!G19))</f>
        <v>0</v>
      </c>
      <c r="H103" s="855"/>
      <c r="I103" s="71"/>
      <c r="J103" s="64"/>
    </row>
    <row r="104" spans="1:10" s="22" customFormat="1" ht="19.5" customHeight="1">
      <c r="A104" s="84"/>
      <c r="B104" s="810" t="s">
        <v>391</v>
      </c>
      <c r="C104" s="811"/>
      <c r="D104" s="811"/>
      <c r="E104" s="811"/>
      <c r="F104" s="811"/>
      <c r="G104" s="93"/>
      <c r="H104" s="855"/>
      <c r="I104" s="71"/>
      <c r="J104" s="64"/>
    </row>
    <row r="105" spans="1:10" s="22" customFormat="1" ht="24" customHeight="1">
      <c r="A105" s="84"/>
      <c r="B105" s="811"/>
      <c r="C105" s="811"/>
      <c r="D105" s="811"/>
      <c r="E105" s="811"/>
      <c r="F105" s="811"/>
      <c r="G105" s="95"/>
      <c r="H105" s="88"/>
      <c r="I105" s="71"/>
      <c r="J105" s="64"/>
    </row>
    <row r="106" spans="1:10" s="22" customFormat="1" ht="18" customHeight="1">
      <c r="A106" s="84" t="s">
        <v>27</v>
      </c>
      <c r="B106" s="758" t="s">
        <v>392</v>
      </c>
      <c r="C106" s="758"/>
      <c r="D106" s="758"/>
      <c r="E106" s="758"/>
      <c r="F106" s="759"/>
      <c r="G106" s="95"/>
      <c r="H106" s="88"/>
      <c r="I106" s="71"/>
      <c r="J106" s="64"/>
    </row>
    <row r="107" spans="1:10" s="22" customFormat="1" ht="18.75" customHeight="1">
      <c r="A107" s="84"/>
      <c r="B107" s="716" t="s">
        <v>395</v>
      </c>
      <c r="C107" s="716"/>
      <c r="D107" s="716"/>
      <c r="E107" s="716"/>
      <c r="F107" s="716"/>
      <c r="G107" s="95"/>
      <c r="H107" s="88"/>
      <c r="I107" s="71"/>
      <c r="J107" s="64"/>
    </row>
    <row r="108" spans="1:10" s="22" customFormat="1" ht="18.75" customHeight="1">
      <c r="A108" s="84"/>
      <c r="B108" s="716" t="s">
        <v>396</v>
      </c>
      <c r="C108" s="716"/>
      <c r="D108" s="716"/>
      <c r="E108" s="716"/>
      <c r="F108" s="716"/>
      <c r="G108" s="95"/>
      <c r="H108" s="88"/>
      <c r="I108" s="71"/>
      <c r="J108" s="64"/>
    </row>
    <row r="109" spans="1:10" s="22" customFormat="1" ht="18.75" customHeight="1">
      <c r="A109" s="84"/>
      <c r="B109" s="716" t="s">
        <v>397</v>
      </c>
      <c r="C109" s="716"/>
      <c r="D109" s="716"/>
      <c r="E109" s="716"/>
      <c r="F109" s="716"/>
      <c r="G109" s="94"/>
      <c r="H109" s="88"/>
      <c r="I109" s="71"/>
      <c r="J109" s="64"/>
    </row>
    <row r="110" spans="1:10" s="22" customFormat="1" ht="18.75" customHeight="1">
      <c r="A110" s="84"/>
      <c r="B110" s="709" t="s">
        <v>398</v>
      </c>
      <c r="C110" s="709"/>
      <c r="D110" s="709"/>
      <c r="E110" s="709"/>
      <c r="F110" s="709"/>
      <c r="G110" s="168">
        <f>DETAILS!G20</f>
        <v>0</v>
      </c>
      <c r="H110" s="96"/>
      <c r="I110" s="71"/>
      <c r="J110" s="64"/>
    </row>
    <row r="111" spans="1:10" s="22" customFormat="1" ht="20.25" customHeight="1">
      <c r="A111" s="84" t="s">
        <v>28</v>
      </c>
      <c r="B111" s="758" t="s">
        <v>399</v>
      </c>
      <c r="C111" s="758"/>
      <c r="D111" s="758"/>
      <c r="E111" s="758"/>
      <c r="F111" s="759"/>
      <c r="G111" s="93"/>
      <c r="H111" s="88"/>
      <c r="I111" s="71"/>
      <c r="J111" s="64"/>
    </row>
    <row r="112" spans="1:10" s="22" customFormat="1" ht="18.75" customHeight="1">
      <c r="A112" s="84"/>
      <c r="B112" s="716" t="s">
        <v>400</v>
      </c>
      <c r="C112" s="716"/>
      <c r="D112" s="716"/>
      <c r="E112" s="716"/>
      <c r="F112" s="716"/>
      <c r="G112" s="95"/>
      <c r="H112" s="88"/>
      <c r="I112" s="71"/>
      <c r="J112" s="64"/>
    </row>
    <row r="113" spans="1:10" s="22" customFormat="1" ht="18.75" customHeight="1">
      <c r="A113" s="84"/>
      <c r="B113" s="716" t="s">
        <v>401</v>
      </c>
      <c r="C113" s="716"/>
      <c r="D113" s="716"/>
      <c r="E113" s="716"/>
      <c r="F113" s="716"/>
      <c r="G113" s="94"/>
      <c r="H113" s="88"/>
      <c r="I113" s="71"/>
      <c r="J113" s="64"/>
    </row>
    <row r="114" spans="1:10" s="22" customFormat="1" ht="18.75" customHeight="1">
      <c r="A114" s="84"/>
      <c r="B114" s="716" t="s">
        <v>402</v>
      </c>
      <c r="C114" s="716"/>
      <c r="D114" s="716"/>
      <c r="E114" s="716"/>
      <c r="F114" s="716"/>
      <c r="G114" s="169">
        <f>IF((DETAILS!G21)&gt;40000,40000,(DETAILS!G21))</f>
        <v>0</v>
      </c>
      <c r="H114" s="96"/>
      <c r="I114" s="71"/>
      <c r="J114" s="64"/>
    </row>
    <row r="115" spans="1:10" s="22" customFormat="1" ht="18" customHeight="1">
      <c r="A115" s="84" t="s">
        <v>29</v>
      </c>
      <c r="B115" s="758" t="s">
        <v>403</v>
      </c>
      <c r="C115" s="758"/>
      <c r="D115" s="758"/>
      <c r="E115" s="758"/>
      <c r="F115" s="759"/>
      <c r="G115" s="169"/>
      <c r="H115" s="96"/>
      <c r="I115" s="71"/>
      <c r="J115" s="64"/>
    </row>
    <row r="116" spans="1:10" s="22" customFormat="1" ht="17.25" customHeight="1">
      <c r="A116" s="84"/>
      <c r="B116" s="716" t="s">
        <v>404</v>
      </c>
      <c r="C116" s="716"/>
      <c r="D116" s="716"/>
      <c r="E116" s="716"/>
      <c r="F116" s="716"/>
      <c r="G116" s="164">
        <f>DETAILS!G22</f>
        <v>0</v>
      </c>
      <c r="H116" s="96"/>
      <c r="I116" s="71"/>
      <c r="J116" s="64"/>
    </row>
    <row r="117" spans="1:10" s="22" customFormat="1" ht="44.25" customHeight="1">
      <c r="A117" s="339" t="s">
        <v>32</v>
      </c>
      <c r="B117" s="780" t="s">
        <v>405</v>
      </c>
      <c r="C117" s="780"/>
      <c r="D117" s="780"/>
      <c r="E117" s="780"/>
      <c r="F117" s="781"/>
      <c r="G117" s="169">
        <f>IF((DETAILS!G23)&gt;=50000,50000,(DETAILS!G23))</f>
        <v>0</v>
      </c>
      <c r="H117" s="96"/>
      <c r="I117" s="71"/>
      <c r="J117" s="64"/>
    </row>
    <row r="118" spans="1:10" s="22" customFormat="1" ht="39" customHeight="1">
      <c r="A118" s="339" t="s">
        <v>33</v>
      </c>
      <c r="B118" s="784" t="s">
        <v>572</v>
      </c>
      <c r="C118" s="784"/>
      <c r="D118" s="784"/>
      <c r="E118" s="784"/>
      <c r="F118" s="785"/>
      <c r="G118" s="169">
        <f>IF((DETAILS!H23)&gt;150000,150000,(DETAILS!H23))</f>
        <v>0</v>
      </c>
      <c r="H118" s="96"/>
      <c r="I118" s="71"/>
      <c r="J118" s="64"/>
    </row>
    <row r="119" spans="1:10" s="22" customFormat="1" ht="20.25" customHeight="1">
      <c r="A119" s="84" t="s">
        <v>34</v>
      </c>
      <c r="B119" s="709" t="s">
        <v>406</v>
      </c>
      <c r="C119" s="709"/>
      <c r="D119" s="709"/>
      <c r="E119" s="709"/>
      <c r="F119" s="709"/>
      <c r="G119" s="169">
        <f>ROUND(DETAILS!G25,0)</f>
        <v>0</v>
      </c>
      <c r="H119" s="96"/>
      <c r="I119" s="71"/>
      <c r="J119" s="64"/>
    </row>
    <row r="120" spans="1:10" s="22" customFormat="1" ht="24" customHeight="1">
      <c r="A120" s="84" t="s">
        <v>35</v>
      </c>
      <c r="B120" s="716" t="s">
        <v>407</v>
      </c>
      <c r="C120" s="716"/>
      <c r="D120" s="716"/>
      <c r="E120" s="716"/>
      <c r="F120" s="753"/>
      <c r="G120" s="168">
        <f>IF((DETAILS!B44)&gt;10000,10000,(DETAILS!B44))</f>
        <v>0</v>
      </c>
      <c r="H120" s="96"/>
      <c r="I120" s="71"/>
      <c r="J120" s="64"/>
    </row>
    <row r="121" spans="1:10" s="22" customFormat="1" ht="17.25" customHeight="1">
      <c r="A121" s="84"/>
      <c r="B121" s="716" t="s">
        <v>408</v>
      </c>
      <c r="C121" s="716"/>
      <c r="D121" s="716"/>
      <c r="E121" s="716"/>
      <c r="F121" s="716"/>
      <c r="G121" s="251"/>
      <c r="H121" s="88"/>
      <c r="I121" s="71"/>
      <c r="J121" s="64"/>
    </row>
    <row r="122" spans="1:10" s="22" customFormat="1" ht="19.5" customHeight="1">
      <c r="A122" s="84" t="s">
        <v>6</v>
      </c>
      <c r="B122" s="716" t="s">
        <v>409</v>
      </c>
      <c r="C122" s="716"/>
      <c r="D122" s="716"/>
      <c r="E122" s="716"/>
      <c r="F122" s="753"/>
      <c r="G122" s="168"/>
      <c r="H122" s="88"/>
      <c r="I122" s="71"/>
      <c r="J122" s="64"/>
    </row>
    <row r="123" spans="1:10" s="22" customFormat="1" ht="19.5" customHeight="1">
      <c r="A123" s="84"/>
      <c r="B123" s="736" t="s">
        <v>410</v>
      </c>
      <c r="C123" s="716"/>
      <c r="D123" s="716"/>
      <c r="E123" s="716"/>
      <c r="F123" s="716"/>
      <c r="G123" s="164">
        <v>0</v>
      </c>
      <c r="H123" s="88"/>
      <c r="I123" s="71"/>
      <c r="J123" s="64"/>
    </row>
    <row r="124" spans="1:10" s="22" customFormat="1" ht="19.5" customHeight="1">
      <c r="A124" s="84" t="s">
        <v>123</v>
      </c>
      <c r="B124" s="758" t="s">
        <v>411</v>
      </c>
      <c r="C124" s="758"/>
      <c r="D124" s="758"/>
      <c r="E124" s="758"/>
      <c r="F124" s="758"/>
      <c r="G124" s="168"/>
      <c r="H124" s="88"/>
      <c r="I124" s="71"/>
      <c r="J124" s="64"/>
    </row>
    <row r="125" spans="1:10" s="22" customFormat="1" ht="19.5" customHeight="1">
      <c r="A125" s="84"/>
      <c r="B125" s="786" t="s">
        <v>412</v>
      </c>
      <c r="C125" s="786"/>
      <c r="D125" s="786"/>
      <c r="E125" s="786"/>
      <c r="F125" s="786"/>
      <c r="G125" s="168"/>
      <c r="H125" s="88"/>
      <c r="I125" s="71"/>
      <c r="J125" s="64"/>
    </row>
    <row r="126" spans="1:10" s="22" customFormat="1" ht="18" customHeight="1">
      <c r="A126" s="84"/>
      <c r="B126" s="758" t="s">
        <v>413</v>
      </c>
      <c r="C126" s="758"/>
      <c r="D126" s="758"/>
      <c r="E126" s="758"/>
      <c r="F126" s="758"/>
      <c r="G126" s="94"/>
      <c r="H126" s="88"/>
      <c r="I126" s="75"/>
      <c r="J126" s="64"/>
    </row>
    <row r="127" spans="1:10" s="22" customFormat="1" ht="19.5" customHeight="1">
      <c r="A127" s="84"/>
      <c r="B127" s="716" t="s">
        <v>414</v>
      </c>
      <c r="C127" s="716"/>
      <c r="D127" s="716"/>
      <c r="E127" s="716"/>
      <c r="F127" s="716"/>
      <c r="G127" s="164">
        <f>DETAILS!G28</f>
        <v>0</v>
      </c>
      <c r="H127" s="96"/>
      <c r="I127" s="76"/>
      <c r="J127" s="64"/>
    </row>
    <row r="128" spans="1:10" s="23" customFormat="1" ht="23.25" customHeight="1">
      <c r="A128" s="84" t="s">
        <v>125</v>
      </c>
      <c r="B128" s="715" t="s">
        <v>415</v>
      </c>
      <c r="C128" s="715"/>
      <c r="D128" s="715"/>
      <c r="E128" s="715"/>
      <c r="F128" s="715"/>
      <c r="G128" s="715"/>
      <c r="H128" s="292">
        <f>SUM(G98:G127)</f>
        <v>0</v>
      </c>
      <c r="I128" s="77"/>
      <c r="J128" s="63"/>
    </row>
    <row r="129" spans="1:10" s="23" customFormat="1" ht="16.5" customHeight="1">
      <c r="A129" s="84"/>
      <c r="B129" s="715" t="s">
        <v>172</v>
      </c>
      <c r="C129" s="715"/>
      <c r="D129" s="715"/>
      <c r="E129" s="715"/>
      <c r="F129" s="715"/>
      <c r="G129" s="412"/>
      <c r="H129" s="409"/>
      <c r="I129" s="68"/>
      <c r="J129" s="63"/>
    </row>
    <row r="130" spans="1:10" s="23" customFormat="1" ht="21.75" customHeight="1">
      <c r="A130" s="84" t="s">
        <v>166</v>
      </c>
      <c r="B130" s="715" t="s">
        <v>416</v>
      </c>
      <c r="C130" s="715"/>
      <c r="D130" s="715"/>
      <c r="E130" s="715"/>
      <c r="F130" s="715"/>
      <c r="G130" s="715"/>
      <c r="H130" s="171">
        <f>H67-H128</f>
        <v>0</v>
      </c>
      <c r="I130" s="68"/>
      <c r="J130" s="63"/>
    </row>
    <row r="131" spans="1:12" s="23" customFormat="1" ht="22.5" customHeight="1" thickBot="1">
      <c r="A131" s="410" t="s">
        <v>170</v>
      </c>
      <c r="B131" s="413" t="s">
        <v>417</v>
      </c>
      <c r="C131" s="413"/>
      <c r="D131" s="413"/>
      <c r="E131" s="413"/>
      <c r="F131" s="413"/>
      <c r="G131" s="414"/>
      <c r="H131" s="257">
        <f>ROUND(H130,-1)</f>
        <v>0</v>
      </c>
      <c r="I131" s="68"/>
      <c r="J131" s="63"/>
      <c r="L131" s="136"/>
    </row>
    <row r="132" spans="1:10" s="23" customFormat="1" ht="27" customHeight="1" thickBot="1">
      <c r="A132" s="766" t="s">
        <v>418</v>
      </c>
      <c r="B132" s="767"/>
      <c r="C132" s="768"/>
      <c r="D132" s="763" t="s">
        <v>419</v>
      </c>
      <c r="E132" s="764"/>
      <c r="F132" s="764"/>
      <c r="G132" s="764"/>
      <c r="H132" s="765"/>
      <c r="I132" s="68"/>
      <c r="J132" s="63"/>
    </row>
    <row r="133" spans="1:10" s="23" customFormat="1" ht="21" customHeight="1">
      <c r="A133" s="806" t="s">
        <v>420</v>
      </c>
      <c r="B133" s="807"/>
      <c r="C133" s="807"/>
      <c r="D133" s="807"/>
      <c r="E133" s="264">
        <f>+H131</f>
        <v>0</v>
      </c>
      <c r="F133" s="782" t="s">
        <v>421</v>
      </c>
      <c r="G133" s="782"/>
      <c r="H133" s="783"/>
      <c r="I133" s="68"/>
      <c r="J133" s="63"/>
    </row>
    <row r="134" spans="1:11" s="23" customFormat="1" ht="16.5" customHeight="1">
      <c r="A134" s="805" t="s">
        <v>422</v>
      </c>
      <c r="B134" s="709"/>
      <c r="C134" s="709"/>
      <c r="D134" s="709"/>
      <c r="E134" s="709"/>
      <c r="F134" s="709"/>
      <c r="G134" s="709"/>
      <c r="H134" s="710"/>
      <c r="I134" s="68"/>
      <c r="J134" s="63"/>
      <c r="K134" s="22"/>
    </row>
    <row r="135" spans="1:10" s="23" customFormat="1" ht="19.5" customHeight="1" thickBot="1">
      <c r="A135" s="808" t="s">
        <v>423</v>
      </c>
      <c r="B135" s="739"/>
      <c r="C135" s="739"/>
      <c r="D135" s="739"/>
      <c r="E135" s="739"/>
      <c r="F135" s="739"/>
      <c r="G135" s="739"/>
      <c r="H135" s="809"/>
      <c r="I135" s="68"/>
      <c r="J135" s="63"/>
    </row>
    <row r="136" spans="1:10" s="23" customFormat="1" ht="19.5" customHeight="1">
      <c r="A136" s="83" t="s">
        <v>24</v>
      </c>
      <c r="B136" s="773" t="s">
        <v>424</v>
      </c>
      <c r="C136" s="773"/>
      <c r="D136" s="773"/>
      <c r="E136" s="773"/>
      <c r="F136" s="773"/>
      <c r="G136" s="773"/>
      <c r="H136" s="774"/>
      <c r="I136" s="68"/>
      <c r="J136" s="63"/>
    </row>
    <row r="137" spans="1:10" s="23" customFormat="1" ht="19.5" customHeight="1">
      <c r="A137" s="84"/>
      <c r="B137" s="757" t="s">
        <v>433</v>
      </c>
      <c r="C137" s="757"/>
      <c r="D137" s="757"/>
      <c r="E137" s="757"/>
      <c r="F137" s="757"/>
      <c r="G137" s="757"/>
      <c r="H137" s="89" t="s">
        <v>36</v>
      </c>
      <c r="I137" s="68"/>
      <c r="J137" s="63"/>
    </row>
    <row r="138" spans="1:10" s="23" customFormat="1" ht="19.5" customHeight="1">
      <c r="A138" s="84"/>
      <c r="B138" s="757" t="s">
        <v>434</v>
      </c>
      <c r="C138" s="757"/>
      <c r="D138" s="757"/>
      <c r="E138" s="757"/>
      <c r="F138" s="757"/>
      <c r="G138" s="757"/>
      <c r="H138" s="213">
        <f>ROUND(IF(H131&gt;500000,12500,IF(H131&gt;250000,(H131-250000)*5%,0)),0)</f>
        <v>0</v>
      </c>
      <c r="I138" s="78"/>
      <c r="J138" s="63"/>
    </row>
    <row r="139" spans="1:10" s="23" customFormat="1" ht="19.5" customHeight="1">
      <c r="A139" s="84"/>
      <c r="B139" s="757" t="s">
        <v>425</v>
      </c>
      <c r="C139" s="757"/>
      <c r="D139" s="757"/>
      <c r="E139" s="757"/>
      <c r="F139" s="757"/>
      <c r="G139" s="757"/>
      <c r="H139" s="213">
        <f>ROUND(IF(H131&gt;1000000,100000,IF(H131&gt;500000,(H131-500000)*20%,0)),0)</f>
        <v>0</v>
      </c>
      <c r="I139" s="78"/>
      <c r="J139" s="63"/>
    </row>
    <row r="140" spans="1:10" s="23" customFormat="1" ht="19.5" customHeight="1">
      <c r="A140" s="84"/>
      <c r="B140" s="757" t="s">
        <v>426</v>
      </c>
      <c r="C140" s="757"/>
      <c r="D140" s="757"/>
      <c r="E140" s="757"/>
      <c r="F140" s="757"/>
      <c r="G140" s="757"/>
      <c r="H140" s="213">
        <f>ROUND(IF(H131&gt;1000000,(H131-1000000)*30%,0),0)</f>
        <v>0</v>
      </c>
      <c r="I140" s="78"/>
      <c r="J140" s="63"/>
    </row>
    <row r="141" spans="1:10" s="23" customFormat="1" ht="17.25" customHeight="1">
      <c r="A141" s="84"/>
      <c r="B141" s="715" t="s">
        <v>427</v>
      </c>
      <c r="C141" s="715"/>
      <c r="D141" s="715"/>
      <c r="E141" s="715"/>
      <c r="F141" s="715"/>
      <c r="G141" s="715"/>
      <c r="H141" s="255">
        <f>ROUND(SUM(H137:H140),0)</f>
        <v>0</v>
      </c>
      <c r="I141" s="73"/>
      <c r="J141" s="63"/>
    </row>
    <row r="142" spans="1:10" s="23" customFormat="1" ht="21" customHeight="1">
      <c r="A142" s="84"/>
      <c r="B142" s="416" t="s">
        <v>428</v>
      </c>
      <c r="C142" s="714" t="s">
        <v>429</v>
      </c>
      <c r="D142" s="714"/>
      <c r="E142" s="714"/>
      <c r="F142" s="714"/>
      <c r="G142" s="714"/>
      <c r="H142" s="145"/>
      <c r="I142" s="73"/>
      <c r="J142" s="63"/>
    </row>
    <row r="143" spans="1:10" s="23" customFormat="1" ht="16.5" customHeight="1">
      <c r="A143" s="84"/>
      <c r="B143" s="411"/>
      <c r="C143" s="757" t="s">
        <v>564</v>
      </c>
      <c r="D143" s="757"/>
      <c r="E143" s="757"/>
      <c r="F143" s="757"/>
      <c r="G143" s="757"/>
      <c r="H143" s="214">
        <f>IF(H131&lt;=500000,IF(H141&lt;12500,H141,12500),0)</f>
        <v>0</v>
      </c>
      <c r="I143" s="73"/>
      <c r="J143" s="63"/>
    </row>
    <row r="144" spans="1:10" s="23" customFormat="1" ht="18.75" customHeight="1" thickBot="1">
      <c r="A144" s="86"/>
      <c r="B144" s="417"/>
      <c r="C144" s="418"/>
      <c r="D144" s="418"/>
      <c r="E144" s="418"/>
      <c r="F144" s="772" t="s">
        <v>431</v>
      </c>
      <c r="G144" s="772"/>
      <c r="H144" s="256">
        <f>H141-H143</f>
        <v>0</v>
      </c>
      <c r="I144" s="73"/>
      <c r="J144" s="63"/>
    </row>
    <row r="145" spans="1:10" s="23" customFormat="1" ht="3.75" customHeight="1" thickBot="1">
      <c r="A145" s="84"/>
      <c r="B145" s="144"/>
      <c r="C145" s="146"/>
      <c r="D145" s="146"/>
      <c r="E145" s="146"/>
      <c r="F145" s="252"/>
      <c r="G145" s="252"/>
      <c r="H145" s="253"/>
      <c r="I145" s="73"/>
      <c r="J145" s="63"/>
    </row>
    <row r="146" spans="1:10" s="23" customFormat="1" ht="23.25" customHeight="1">
      <c r="A146" s="83" t="s">
        <v>25</v>
      </c>
      <c r="B146" s="773" t="s">
        <v>584</v>
      </c>
      <c r="C146" s="773"/>
      <c r="D146" s="773"/>
      <c r="E146" s="773"/>
      <c r="F146" s="773"/>
      <c r="G146" s="773"/>
      <c r="H146" s="774"/>
      <c r="I146" s="73"/>
      <c r="J146" s="63"/>
    </row>
    <row r="147" spans="1:10" s="23" customFormat="1" ht="18" customHeight="1">
      <c r="A147" s="84"/>
      <c r="B147" s="761" t="s">
        <v>432</v>
      </c>
      <c r="C147" s="761"/>
      <c r="D147" s="761"/>
      <c r="E147" s="761"/>
      <c r="F147" s="761"/>
      <c r="G147" s="761"/>
      <c r="H147" s="762"/>
      <c r="I147" s="69"/>
      <c r="J147" s="63"/>
    </row>
    <row r="148" spans="1:10" s="23" customFormat="1" ht="18" customHeight="1">
      <c r="A148" s="84"/>
      <c r="B148" s="757" t="s">
        <v>435</v>
      </c>
      <c r="C148" s="757"/>
      <c r="D148" s="757"/>
      <c r="E148" s="757"/>
      <c r="F148" s="757"/>
      <c r="G148" s="757"/>
      <c r="H148" s="89" t="s">
        <v>36</v>
      </c>
      <c r="I148" s="69"/>
      <c r="J148" s="63"/>
    </row>
    <row r="149" spans="1:11" s="23" customFormat="1" ht="18" customHeight="1">
      <c r="A149" s="84"/>
      <c r="B149" s="757" t="s">
        <v>436</v>
      </c>
      <c r="C149" s="757"/>
      <c r="D149" s="757"/>
      <c r="E149" s="757"/>
      <c r="F149" s="757"/>
      <c r="G149" s="757"/>
      <c r="H149" s="213">
        <v>0</v>
      </c>
      <c r="I149" s="79"/>
      <c r="J149" s="63"/>
      <c r="K149" s="136"/>
    </row>
    <row r="150" spans="1:10" s="23" customFormat="1" ht="18" customHeight="1">
      <c r="A150" s="84"/>
      <c r="B150" s="757" t="s">
        <v>425</v>
      </c>
      <c r="C150" s="757"/>
      <c r="D150" s="757"/>
      <c r="E150" s="757"/>
      <c r="F150" s="757"/>
      <c r="G150" s="757"/>
      <c r="H150" s="213">
        <v>0</v>
      </c>
      <c r="I150" s="79"/>
      <c r="J150" s="63"/>
    </row>
    <row r="151" spans="1:10" s="23" customFormat="1" ht="18" customHeight="1">
      <c r="A151" s="84"/>
      <c r="B151" s="757" t="s">
        <v>426</v>
      </c>
      <c r="C151" s="757"/>
      <c r="D151" s="757"/>
      <c r="E151" s="757"/>
      <c r="F151" s="757"/>
      <c r="G151" s="757"/>
      <c r="H151" s="213">
        <v>0</v>
      </c>
      <c r="I151" s="79"/>
      <c r="J151" s="63"/>
    </row>
    <row r="152" spans="1:10" s="23" customFormat="1" ht="24" customHeight="1">
      <c r="A152" s="84"/>
      <c r="B152" s="715" t="s">
        <v>427</v>
      </c>
      <c r="C152" s="715"/>
      <c r="D152" s="715"/>
      <c r="E152" s="715"/>
      <c r="F152" s="715"/>
      <c r="G152" s="715"/>
      <c r="H152" s="171">
        <f>SUM(H148:H151)</f>
        <v>0</v>
      </c>
      <c r="I152" s="73"/>
      <c r="J152" s="63"/>
    </row>
    <row r="153" spans="1:10" s="23" customFormat="1" ht="18" customHeight="1">
      <c r="A153" s="84"/>
      <c r="B153" s="416" t="s">
        <v>428</v>
      </c>
      <c r="C153" s="714" t="s">
        <v>429</v>
      </c>
      <c r="D153" s="714"/>
      <c r="E153" s="714"/>
      <c r="F153" s="714"/>
      <c r="G153" s="714"/>
      <c r="H153" s="145"/>
      <c r="I153" s="73"/>
      <c r="J153" s="63"/>
    </row>
    <row r="154" spans="1:10" s="23" customFormat="1" ht="18" customHeight="1">
      <c r="A154" s="84"/>
      <c r="B154" s="411"/>
      <c r="C154" s="757" t="s">
        <v>430</v>
      </c>
      <c r="D154" s="757"/>
      <c r="E154" s="757"/>
      <c r="F154" s="757"/>
      <c r="G154" s="757"/>
      <c r="H154" s="214">
        <v>0</v>
      </c>
      <c r="I154" s="73"/>
      <c r="J154" s="63"/>
    </row>
    <row r="155" spans="1:10" s="23" customFormat="1" ht="18" customHeight="1" thickBot="1">
      <c r="A155" s="86"/>
      <c r="B155" s="417"/>
      <c r="C155" s="418"/>
      <c r="D155" s="418"/>
      <c r="E155" s="418"/>
      <c r="F155" s="772" t="s">
        <v>431</v>
      </c>
      <c r="G155" s="772"/>
      <c r="H155" s="257">
        <f>H152-H154</f>
        <v>0</v>
      </c>
      <c r="I155" s="73"/>
      <c r="J155" s="63"/>
    </row>
    <row r="156" spans="1:10" s="23" customFormat="1" ht="24" customHeight="1">
      <c r="A156" s="84" t="s">
        <v>26</v>
      </c>
      <c r="B156" s="778" t="s">
        <v>585</v>
      </c>
      <c r="C156" s="715"/>
      <c r="D156" s="715"/>
      <c r="E156" s="715"/>
      <c r="F156" s="715"/>
      <c r="G156" s="715"/>
      <c r="H156" s="779"/>
      <c r="I156" s="68"/>
      <c r="J156" s="63"/>
    </row>
    <row r="157" spans="1:10" s="23" customFormat="1" ht="18.75" customHeight="1">
      <c r="A157" s="84"/>
      <c r="B157" s="757" t="s">
        <v>437</v>
      </c>
      <c r="C157" s="757"/>
      <c r="D157" s="757"/>
      <c r="E157" s="757"/>
      <c r="F157" s="757"/>
      <c r="G157" s="757"/>
      <c r="H157" s="89" t="s">
        <v>36</v>
      </c>
      <c r="I157" s="68"/>
      <c r="J157" s="63"/>
    </row>
    <row r="158" spans="1:10" s="23" customFormat="1" ht="18.75" customHeight="1">
      <c r="A158" s="84"/>
      <c r="B158" s="757" t="s">
        <v>438</v>
      </c>
      <c r="C158" s="757"/>
      <c r="D158" s="757"/>
      <c r="E158" s="757"/>
      <c r="F158" s="757"/>
      <c r="G158" s="757"/>
      <c r="H158" s="213">
        <v>0</v>
      </c>
      <c r="I158" s="79"/>
      <c r="J158" s="63"/>
    </row>
    <row r="159" spans="1:10" s="23" customFormat="1" ht="18.75" customHeight="1">
      <c r="A159" s="84"/>
      <c r="B159" s="757" t="s">
        <v>439</v>
      </c>
      <c r="C159" s="757"/>
      <c r="D159" s="757"/>
      <c r="E159" s="757"/>
      <c r="F159" s="757"/>
      <c r="G159" s="757"/>
      <c r="H159" s="213">
        <v>0</v>
      </c>
      <c r="I159" s="79"/>
      <c r="J159" s="63"/>
    </row>
    <row r="160" spans="1:10" s="23" customFormat="1" ht="18.75" customHeight="1">
      <c r="A160" s="84"/>
      <c r="B160" s="715" t="s">
        <v>440</v>
      </c>
      <c r="C160" s="715"/>
      <c r="D160" s="715"/>
      <c r="E160" s="715"/>
      <c r="F160" s="715"/>
      <c r="G160" s="715"/>
      <c r="H160" s="171">
        <f>SUM(H157:H159)</f>
        <v>0</v>
      </c>
      <c r="I160" s="73"/>
      <c r="J160" s="63"/>
    </row>
    <row r="161" spans="1:10" s="23" customFormat="1" ht="0.75" customHeight="1">
      <c r="A161" s="84"/>
      <c r="B161" s="416"/>
      <c r="C161" s="724"/>
      <c r="D161" s="724"/>
      <c r="E161" s="724"/>
      <c r="F161" s="724"/>
      <c r="G161" s="724"/>
      <c r="H161" s="145"/>
      <c r="I161" s="73"/>
      <c r="J161" s="63"/>
    </row>
    <row r="162" spans="1:10" s="23" customFormat="1" ht="2.25" customHeight="1">
      <c r="A162" s="84"/>
      <c r="B162" s="411"/>
      <c r="C162" s="722"/>
      <c r="D162" s="722"/>
      <c r="E162" s="722"/>
      <c r="F162" s="722"/>
      <c r="G162" s="722"/>
      <c r="H162" s="214"/>
      <c r="I162" s="73"/>
      <c r="J162" s="63"/>
    </row>
    <row r="163" spans="1:10" s="23" customFormat="1" ht="18.75" customHeight="1" thickBot="1">
      <c r="A163" s="84"/>
      <c r="B163" s="411"/>
      <c r="C163" s="415"/>
      <c r="D163" s="415"/>
      <c r="E163" s="415"/>
      <c r="F163" s="804" t="s">
        <v>431</v>
      </c>
      <c r="G163" s="804"/>
      <c r="H163" s="254">
        <f>H160</f>
        <v>0</v>
      </c>
      <c r="I163" s="73"/>
      <c r="J163" s="63"/>
    </row>
    <row r="164" spans="1:10" s="23" customFormat="1" ht="30.75" customHeight="1" thickBot="1">
      <c r="A164" s="766" t="s">
        <v>441</v>
      </c>
      <c r="B164" s="767"/>
      <c r="C164" s="768"/>
      <c r="D164" s="801" t="s">
        <v>442</v>
      </c>
      <c r="E164" s="802"/>
      <c r="F164" s="802"/>
      <c r="G164" s="802"/>
      <c r="H164" s="803"/>
      <c r="I164" s="68"/>
      <c r="J164" s="63"/>
    </row>
    <row r="165" spans="1:10" s="23" customFormat="1" ht="18" customHeight="1">
      <c r="A165" s="83" t="s">
        <v>24</v>
      </c>
      <c r="B165" s="760" t="s">
        <v>443</v>
      </c>
      <c r="C165" s="760"/>
      <c r="D165" s="709"/>
      <c r="E165" s="715"/>
      <c r="F165" s="715"/>
      <c r="G165" s="715"/>
      <c r="H165" s="237">
        <f>H144</f>
        <v>0</v>
      </c>
      <c r="I165" s="68"/>
      <c r="J165" s="63"/>
    </row>
    <row r="166" spans="1:10" s="23" customFormat="1" ht="18" customHeight="1">
      <c r="A166" s="84" t="s">
        <v>25</v>
      </c>
      <c r="B166" s="709" t="s">
        <v>444</v>
      </c>
      <c r="C166" s="709"/>
      <c r="D166" s="709"/>
      <c r="E166" s="715"/>
      <c r="F166" s="715"/>
      <c r="G166" s="715"/>
      <c r="H166" s="171">
        <f>ROUND(H165*4/100,2)</f>
        <v>0</v>
      </c>
      <c r="I166" s="68"/>
      <c r="J166" s="63"/>
    </row>
    <row r="167" spans="1:10" s="23" customFormat="1" ht="18" customHeight="1">
      <c r="A167" s="84"/>
      <c r="B167" s="757" t="s">
        <v>445</v>
      </c>
      <c r="C167" s="757"/>
      <c r="D167" s="757"/>
      <c r="E167" s="757"/>
      <c r="F167" s="757"/>
      <c r="G167" s="757"/>
      <c r="H167" s="138"/>
      <c r="I167" s="68"/>
      <c r="J167" s="63"/>
    </row>
    <row r="168" spans="1:10" s="23" customFormat="1" ht="18" customHeight="1">
      <c r="A168" s="84"/>
      <c r="B168" s="757" t="s">
        <v>446</v>
      </c>
      <c r="C168" s="757"/>
      <c r="D168" s="757"/>
      <c r="E168" s="757"/>
      <c r="F168" s="757"/>
      <c r="G168" s="757"/>
      <c r="H168" s="139"/>
      <c r="I168" s="68"/>
      <c r="J168" s="63"/>
    </row>
    <row r="169" spans="1:10" s="23" customFormat="1" ht="18" customHeight="1">
      <c r="A169" s="84"/>
      <c r="B169" s="757" t="s">
        <v>447</v>
      </c>
      <c r="C169" s="757"/>
      <c r="D169" s="757"/>
      <c r="E169" s="757"/>
      <c r="F169" s="757"/>
      <c r="G169" s="757"/>
      <c r="H169" s="139"/>
      <c r="I169" s="68"/>
      <c r="J169" s="63"/>
    </row>
    <row r="170" spans="1:10" s="23" customFormat="1" ht="18" customHeight="1">
      <c r="A170" s="84"/>
      <c r="B170" s="777" t="s">
        <v>448</v>
      </c>
      <c r="C170" s="777"/>
      <c r="D170" s="777"/>
      <c r="E170" s="777"/>
      <c r="F170" s="777"/>
      <c r="G170" s="777"/>
      <c r="H170" s="139"/>
      <c r="I170" s="68"/>
      <c r="J170" s="63"/>
    </row>
    <row r="171" spans="1:10" s="23" customFormat="1" ht="18" customHeight="1">
      <c r="A171" s="84" t="s">
        <v>26</v>
      </c>
      <c r="B171" s="709" t="s">
        <v>449</v>
      </c>
      <c r="C171" s="709"/>
      <c r="D171" s="709"/>
      <c r="E171" s="715"/>
      <c r="F171" s="715"/>
      <c r="G171" s="715"/>
      <c r="H171" s="164">
        <f>SUM(H165:H166)</f>
        <v>0</v>
      </c>
      <c r="I171" s="68"/>
      <c r="J171" s="63"/>
    </row>
    <row r="172" spans="1:10" s="23" customFormat="1" ht="18" customHeight="1">
      <c r="A172" s="84" t="s">
        <v>27</v>
      </c>
      <c r="B172" s="709" t="s">
        <v>450</v>
      </c>
      <c r="C172" s="709"/>
      <c r="D172" s="709"/>
      <c r="E172" s="715"/>
      <c r="F172" s="715"/>
      <c r="G172" s="715"/>
      <c r="H172" s="171">
        <f>ROUND(H171,0)</f>
        <v>0</v>
      </c>
      <c r="I172" s="68"/>
      <c r="J172" s="63"/>
    </row>
    <row r="173" spans="1:10" s="23" customFormat="1" ht="18" customHeight="1">
      <c r="A173" s="84" t="s">
        <v>28</v>
      </c>
      <c r="B173" s="709" t="s">
        <v>581</v>
      </c>
      <c r="C173" s="709"/>
      <c r="D173" s="709"/>
      <c r="E173" s="709"/>
      <c r="F173" s="709"/>
      <c r="G173" s="709"/>
      <c r="H173" s="85"/>
      <c r="I173" s="68"/>
      <c r="J173" s="63"/>
    </row>
    <row r="174" spans="1:10" s="23" customFormat="1" ht="18" customHeight="1" thickBot="1">
      <c r="A174" s="84"/>
      <c r="B174" s="709" t="s">
        <v>451</v>
      </c>
      <c r="C174" s="709"/>
      <c r="D174" s="709"/>
      <c r="E174" s="709"/>
      <c r="F174" s="709"/>
      <c r="G174" s="709"/>
      <c r="H174" s="254">
        <f>DETAILS!E43</f>
        <v>0</v>
      </c>
      <c r="I174" s="68"/>
      <c r="J174" s="63"/>
    </row>
    <row r="175" spans="1:10" s="23" customFormat="1" ht="18" customHeight="1" thickBot="1">
      <c r="A175" s="86" t="s">
        <v>29</v>
      </c>
      <c r="B175" s="771" t="s">
        <v>452</v>
      </c>
      <c r="C175" s="771"/>
      <c r="D175" s="771"/>
      <c r="E175" s="739"/>
      <c r="F175" s="739"/>
      <c r="G175" s="739"/>
      <c r="H175" s="166">
        <f>SUM(H172-H174)</f>
        <v>0</v>
      </c>
      <c r="I175" s="68"/>
      <c r="J175" s="63"/>
    </row>
    <row r="176" spans="1:10" s="23" customFormat="1" ht="4.5" customHeight="1" thickBot="1">
      <c r="A176" s="717"/>
      <c r="B176" s="718"/>
      <c r="C176" s="718"/>
      <c r="D176" s="718"/>
      <c r="E176" s="718"/>
      <c r="F176" s="718"/>
      <c r="G176" s="718"/>
      <c r="H176" s="719"/>
      <c r="I176" s="68"/>
      <c r="J176" s="63"/>
    </row>
    <row r="177" spans="1:10" s="23" customFormat="1" ht="19.5" customHeight="1" thickBot="1">
      <c r="A177" s="419"/>
      <c r="B177" s="420"/>
      <c r="C177" s="420"/>
      <c r="D177" s="420"/>
      <c r="E177" s="775" t="s">
        <v>453</v>
      </c>
      <c r="F177" s="776"/>
      <c r="G177" s="420"/>
      <c r="H177" s="421"/>
      <c r="I177" s="68"/>
      <c r="J177" s="63"/>
    </row>
    <row r="178" spans="1:10" s="23" customFormat="1" ht="20.25" customHeight="1">
      <c r="A178" s="84"/>
      <c r="B178" s="709" t="s">
        <v>454</v>
      </c>
      <c r="C178" s="709"/>
      <c r="D178" s="709"/>
      <c r="E178" s="709"/>
      <c r="F178" s="709"/>
      <c r="G178" s="709"/>
      <c r="H178" s="710"/>
      <c r="I178" s="68"/>
      <c r="J178" s="63"/>
    </row>
    <row r="179" spans="1:10" s="23" customFormat="1" ht="26.25" customHeight="1">
      <c r="A179" s="97"/>
      <c r="B179" s="98"/>
      <c r="C179" s="98"/>
      <c r="D179" s="98"/>
      <c r="E179" s="422" t="s">
        <v>456</v>
      </c>
      <c r="F179" s="98"/>
      <c r="G179" s="98"/>
      <c r="H179" s="99"/>
      <c r="I179" s="68"/>
      <c r="J179" s="63"/>
    </row>
    <row r="180" spans="1:10" s="23" customFormat="1" ht="28.5" customHeight="1">
      <c r="A180" s="84"/>
      <c r="B180" s="425" t="s">
        <v>455</v>
      </c>
      <c r="C180" s="703">
        <f>DETAILS!B7</f>
        <v>0</v>
      </c>
      <c r="D180" s="703"/>
      <c r="E180" s="422" t="s">
        <v>457</v>
      </c>
      <c r="F180" s="769" t="str">
        <f>ANEXER!E7</f>
        <v>       </v>
      </c>
      <c r="G180" s="769"/>
      <c r="H180" s="770"/>
      <c r="I180" s="68"/>
      <c r="J180" s="63"/>
    </row>
    <row r="181" spans="1:10" s="23" customFormat="1" ht="17.25" customHeight="1" thickBot="1">
      <c r="A181" s="86"/>
      <c r="B181" s="426" t="s">
        <v>459</v>
      </c>
      <c r="C181" s="788">
        <f>DETAILS!H4</f>
        <v>45382</v>
      </c>
      <c r="D181" s="789"/>
      <c r="E181" s="423" t="s">
        <v>458</v>
      </c>
      <c r="F181" s="800">
        <f>DETAILS!B23</f>
        <v>0</v>
      </c>
      <c r="G181" s="800"/>
      <c r="H181" s="260"/>
      <c r="I181" s="68"/>
      <c r="J181" s="63"/>
    </row>
    <row r="182" spans="1:10" s="23" customFormat="1" ht="6" customHeight="1" hidden="1">
      <c r="A182" s="797"/>
      <c r="B182" s="798"/>
      <c r="C182" s="798"/>
      <c r="D182" s="798"/>
      <c r="E182" s="798"/>
      <c r="F182" s="798"/>
      <c r="G182" s="798"/>
      <c r="H182" s="799"/>
      <c r="I182" s="68"/>
      <c r="J182" s="63"/>
    </row>
    <row r="183" spans="1:10" s="23" customFormat="1" ht="4.5" customHeight="1" hidden="1" thickBot="1">
      <c r="A183" s="794"/>
      <c r="B183" s="795"/>
      <c r="C183" s="795"/>
      <c r="D183" s="795"/>
      <c r="E183" s="795"/>
      <c r="F183" s="795"/>
      <c r="G183" s="795"/>
      <c r="H183" s="796"/>
      <c r="I183" s="68"/>
      <c r="J183" s="63"/>
    </row>
    <row r="184" spans="1:10" s="23" customFormat="1" ht="24.75" customHeight="1" thickBot="1">
      <c r="A184" s="419"/>
      <c r="B184" s="420"/>
      <c r="C184" s="420"/>
      <c r="D184" s="424"/>
      <c r="E184" s="775" t="s">
        <v>460</v>
      </c>
      <c r="F184" s="776"/>
      <c r="G184" s="424"/>
      <c r="H184" s="421"/>
      <c r="I184" s="68"/>
      <c r="J184" s="63"/>
    </row>
    <row r="185" spans="1:10" s="23" customFormat="1" ht="24.75" customHeight="1">
      <c r="A185" s="84"/>
      <c r="B185" s="709" t="s">
        <v>461</v>
      </c>
      <c r="C185" s="709"/>
      <c r="D185" s="709"/>
      <c r="E185" s="709"/>
      <c r="F185" s="709"/>
      <c r="G185" s="709"/>
      <c r="H185" s="710"/>
      <c r="I185" s="68"/>
      <c r="J185" s="63"/>
    </row>
    <row r="186" spans="1:10" s="23" customFormat="1" ht="24.75" customHeight="1">
      <c r="A186" s="84"/>
      <c r="B186" s="709" t="s">
        <v>462</v>
      </c>
      <c r="C186" s="709"/>
      <c r="D186" s="709"/>
      <c r="E186" s="709"/>
      <c r="F186" s="709"/>
      <c r="G186" s="709"/>
      <c r="H186" s="710"/>
      <c r="I186" s="68"/>
      <c r="J186" s="63"/>
    </row>
    <row r="187" spans="1:10" s="23" customFormat="1" ht="24.75" customHeight="1">
      <c r="A187" s="717"/>
      <c r="B187" s="718"/>
      <c r="C187" s="718"/>
      <c r="D187" s="718"/>
      <c r="E187" s="718"/>
      <c r="F187" s="718"/>
      <c r="G187" s="718"/>
      <c r="H187" s="719"/>
      <c r="I187" s="68"/>
      <c r="J187" s="63"/>
    </row>
    <row r="188" spans="1:10" s="23" customFormat="1" ht="24.75" customHeight="1">
      <c r="A188" s="84"/>
      <c r="B188" s="425" t="s">
        <v>455</v>
      </c>
      <c r="C188" s="787">
        <f>DETAILS!B7</f>
        <v>0</v>
      </c>
      <c r="D188" s="787"/>
      <c r="E188" s="790" t="s">
        <v>463</v>
      </c>
      <c r="F188" s="790"/>
      <c r="G188" s="790"/>
      <c r="H188" s="791"/>
      <c r="I188" s="68"/>
      <c r="J188" s="63"/>
    </row>
    <row r="189" spans="1:10" s="23" customFormat="1" ht="24.75" customHeight="1" thickBot="1">
      <c r="A189" s="86"/>
      <c r="B189" s="426" t="s">
        <v>459</v>
      </c>
      <c r="C189" s="788">
        <f>DETAILS!H4</f>
        <v>45382</v>
      </c>
      <c r="D189" s="789"/>
      <c r="E189" s="423" t="s">
        <v>458</v>
      </c>
      <c r="F189" s="792">
        <f>+DETAILS!B34</f>
        <v>0</v>
      </c>
      <c r="G189" s="792"/>
      <c r="H189" s="793"/>
      <c r="I189" s="68"/>
      <c r="J189" s="63"/>
    </row>
    <row r="190" spans="1:10" s="23" customFormat="1" ht="3" customHeight="1">
      <c r="A190" s="717"/>
      <c r="B190" s="718"/>
      <c r="C190" s="718"/>
      <c r="D190" s="718"/>
      <c r="E190" s="718"/>
      <c r="F190" s="718"/>
      <c r="G190" s="718"/>
      <c r="H190" s="719"/>
      <c r="I190" s="68"/>
      <c r="J190" s="63"/>
    </row>
    <row r="191" spans="1:8" ht="12.75" customHeight="1">
      <c r="A191" s="249"/>
      <c r="B191" s="736"/>
      <c r="C191" s="736"/>
      <c r="D191" s="736"/>
      <c r="E191" s="736"/>
      <c r="F191" s="736"/>
      <c r="G191" s="736"/>
      <c r="H191" s="736"/>
    </row>
    <row r="192" spans="1:8" ht="12.75" customHeight="1">
      <c r="A192" s="249"/>
      <c r="B192" s="747"/>
      <c r="C192" s="747"/>
      <c r="D192" s="747"/>
      <c r="E192" s="747"/>
      <c r="F192" s="747"/>
      <c r="G192" s="747"/>
      <c r="H192" s="747"/>
    </row>
    <row r="193" spans="1:8" ht="12.75" customHeight="1">
      <c r="A193" s="249"/>
      <c r="B193" s="747"/>
      <c r="C193" s="747"/>
      <c r="D193" s="747"/>
      <c r="E193" s="747"/>
      <c r="F193" s="747"/>
      <c r="G193" s="747"/>
      <c r="H193" s="747"/>
    </row>
    <row r="194" spans="1:8" ht="12.75" customHeight="1">
      <c r="A194" s="249"/>
      <c r="B194" s="747"/>
      <c r="C194" s="747"/>
      <c r="D194" s="747"/>
      <c r="E194" s="747"/>
      <c r="F194" s="747"/>
      <c r="G194" s="747"/>
      <c r="H194" s="747"/>
    </row>
    <row r="195" spans="1:8" ht="12.75" customHeight="1">
      <c r="A195" s="249"/>
      <c r="B195" s="748"/>
      <c r="C195" s="748"/>
      <c r="D195" s="748"/>
      <c r="E195" s="748"/>
      <c r="F195" s="748"/>
      <c r="G195" s="748"/>
      <c r="H195" s="748"/>
    </row>
    <row r="196" spans="1:8" ht="12.75" customHeight="1">
      <c r="A196" s="249"/>
      <c r="B196" s="749"/>
      <c r="C196" s="749"/>
      <c r="D196" s="749"/>
      <c r="E196" s="749"/>
      <c r="F196" s="749"/>
      <c r="G196" s="749"/>
      <c r="H196" s="749"/>
    </row>
    <row r="197" spans="1:8" ht="12.75" customHeight="1">
      <c r="A197" s="249"/>
      <c r="B197" s="749"/>
      <c r="C197" s="749"/>
      <c r="D197" s="749"/>
      <c r="E197" s="749"/>
      <c r="F197" s="749"/>
      <c r="G197" s="749"/>
      <c r="H197" s="749"/>
    </row>
    <row r="198" spans="1:8" ht="16.5">
      <c r="A198" s="741"/>
      <c r="B198" s="741"/>
      <c r="C198" s="741"/>
      <c r="D198" s="741"/>
      <c r="E198" s="741"/>
      <c r="F198" s="741"/>
      <c r="G198" s="741"/>
      <c r="H198" s="741"/>
    </row>
    <row r="199" ht="75" customHeight="1"/>
  </sheetData>
  <sheetProtection/>
  <mergeCells count="207">
    <mergeCell ref="A68:C68"/>
    <mergeCell ref="B37:F37"/>
    <mergeCell ref="D1:H1"/>
    <mergeCell ref="A1:C1"/>
    <mergeCell ref="A2:C2"/>
    <mergeCell ref="H101:H104"/>
    <mergeCell ref="A24:F24"/>
    <mergeCell ref="B87:E87"/>
    <mergeCell ref="B50:F50"/>
    <mergeCell ref="B49:F49"/>
    <mergeCell ref="B67:F67"/>
    <mergeCell ref="B35:F35"/>
    <mergeCell ref="B93:E93"/>
    <mergeCell ref="B21:F21"/>
    <mergeCell ref="B73:E73"/>
    <mergeCell ref="B54:F54"/>
    <mergeCell ref="B45:F45"/>
    <mergeCell ref="B39:F39"/>
    <mergeCell ref="B80:E80"/>
    <mergeCell ref="B76:E76"/>
    <mergeCell ref="B91:E91"/>
    <mergeCell ref="E31:G31"/>
    <mergeCell ref="B64:F64"/>
    <mergeCell ref="B62:F62"/>
    <mergeCell ref="B30:G30"/>
    <mergeCell ref="B40:F40"/>
    <mergeCell ref="B44:F44"/>
    <mergeCell ref="B36:F36"/>
    <mergeCell ref="A47:F47"/>
    <mergeCell ref="B53:F53"/>
    <mergeCell ref="B32:G32"/>
    <mergeCell ref="B3:C3"/>
    <mergeCell ref="B5:C5"/>
    <mergeCell ref="B6:C6"/>
    <mergeCell ref="D3:G3"/>
    <mergeCell ref="B13:E13"/>
    <mergeCell ref="B12:E12"/>
    <mergeCell ref="D5:H5"/>
    <mergeCell ref="D7:H7"/>
    <mergeCell ref="D6:F6"/>
    <mergeCell ref="A7:C7"/>
    <mergeCell ref="A10:F10"/>
    <mergeCell ref="B14:E14"/>
    <mergeCell ref="B15:E15"/>
    <mergeCell ref="B51:F51"/>
    <mergeCell ref="B46:F46"/>
    <mergeCell ref="B33:F33"/>
    <mergeCell ref="B29:G29"/>
    <mergeCell ref="B17:D17"/>
    <mergeCell ref="B23:F23"/>
    <mergeCell ref="B4:C4"/>
    <mergeCell ref="B8:F8"/>
    <mergeCell ref="B19:F19"/>
    <mergeCell ref="B18:E18"/>
    <mergeCell ref="A22:F22"/>
    <mergeCell ref="A28:G28"/>
    <mergeCell ref="B16:D16"/>
    <mergeCell ref="B9:F9"/>
    <mergeCell ref="B11:F11"/>
    <mergeCell ref="A20:F20"/>
    <mergeCell ref="A198:H198"/>
    <mergeCell ref="B121:F121"/>
    <mergeCell ref="B124:F124"/>
    <mergeCell ref="B78:E78"/>
    <mergeCell ref="A31:B31"/>
    <mergeCell ref="B79:E79"/>
    <mergeCell ref="B71:E71"/>
    <mergeCell ref="B42:F42"/>
    <mergeCell ref="B38:F38"/>
    <mergeCell ref="C31:D31"/>
    <mergeCell ref="A27:F27"/>
    <mergeCell ref="B92:E92"/>
    <mergeCell ref="B57:F57"/>
    <mergeCell ref="B58:F58"/>
    <mergeCell ref="B59:F59"/>
    <mergeCell ref="B66:F66"/>
    <mergeCell ref="B72:E72"/>
    <mergeCell ref="A61:C61"/>
    <mergeCell ref="D61:G61"/>
    <mergeCell ref="B63:F63"/>
    <mergeCell ref="B70:E70"/>
    <mergeCell ref="B69:F69"/>
    <mergeCell ref="B83:E83"/>
    <mergeCell ref="B88:E88"/>
    <mergeCell ref="B89:E89"/>
    <mergeCell ref="B77:E77"/>
    <mergeCell ref="B81:E81"/>
    <mergeCell ref="B75:E75"/>
    <mergeCell ref="B84:E84"/>
    <mergeCell ref="B82:E82"/>
    <mergeCell ref="B85:E85"/>
    <mergeCell ref="B98:F98"/>
    <mergeCell ref="B99:F99"/>
    <mergeCell ref="B107:F107"/>
    <mergeCell ref="B74:E74"/>
    <mergeCell ref="B95:E95"/>
    <mergeCell ref="B106:F106"/>
    <mergeCell ref="B104:F105"/>
    <mergeCell ref="B101:F101"/>
    <mergeCell ref="B102:F102"/>
    <mergeCell ref="B94:E94"/>
    <mergeCell ref="B141:G141"/>
    <mergeCell ref="B126:F126"/>
    <mergeCell ref="B127:F127"/>
    <mergeCell ref="B129:F129"/>
    <mergeCell ref="B138:G138"/>
    <mergeCell ref="A134:H134"/>
    <mergeCell ref="A133:D133"/>
    <mergeCell ref="B130:G130"/>
    <mergeCell ref="A135:H135"/>
    <mergeCell ref="B136:H136"/>
    <mergeCell ref="F181:G181"/>
    <mergeCell ref="B152:G152"/>
    <mergeCell ref="A164:C164"/>
    <mergeCell ref="D164:H164"/>
    <mergeCell ref="C153:G153"/>
    <mergeCell ref="B169:G169"/>
    <mergeCell ref="B171:G171"/>
    <mergeCell ref="F163:G163"/>
    <mergeCell ref="A176:H176"/>
    <mergeCell ref="B160:G160"/>
    <mergeCell ref="E184:F184"/>
    <mergeCell ref="C161:G161"/>
    <mergeCell ref="B159:G159"/>
    <mergeCell ref="B178:H178"/>
    <mergeCell ref="B166:G166"/>
    <mergeCell ref="B167:G167"/>
    <mergeCell ref="B168:G168"/>
    <mergeCell ref="C181:D181"/>
    <mergeCell ref="A182:H182"/>
    <mergeCell ref="B172:G172"/>
    <mergeCell ref="B191:H191"/>
    <mergeCell ref="B192:H192"/>
    <mergeCell ref="B197:H197"/>
    <mergeCell ref="B193:H193"/>
    <mergeCell ref="B194:H194"/>
    <mergeCell ref="B195:H195"/>
    <mergeCell ref="B196:H196"/>
    <mergeCell ref="A183:H183"/>
    <mergeCell ref="C180:D180"/>
    <mergeCell ref="A190:H190"/>
    <mergeCell ref="B185:H185"/>
    <mergeCell ref="B186:H186"/>
    <mergeCell ref="A187:H187"/>
    <mergeCell ref="C188:D188"/>
    <mergeCell ref="C189:D189"/>
    <mergeCell ref="E188:H188"/>
    <mergeCell ref="F189:H189"/>
    <mergeCell ref="B117:F117"/>
    <mergeCell ref="F133:H133"/>
    <mergeCell ref="B120:F120"/>
    <mergeCell ref="B118:F118"/>
    <mergeCell ref="B112:F112"/>
    <mergeCell ref="B125:F125"/>
    <mergeCell ref="B113:F113"/>
    <mergeCell ref="B119:F119"/>
    <mergeCell ref="B115:F115"/>
    <mergeCell ref="B116:F116"/>
    <mergeCell ref="E177:F177"/>
    <mergeCell ref="B173:G173"/>
    <mergeCell ref="B170:G170"/>
    <mergeCell ref="B140:G140"/>
    <mergeCell ref="C154:G154"/>
    <mergeCell ref="C162:G162"/>
    <mergeCell ref="B156:H156"/>
    <mergeCell ref="F155:G155"/>
    <mergeCell ref="B157:G157"/>
    <mergeCell ref="B158:G158"/>
    <mergeCell ref="F180:H180"/>
    <mergeCell ref="B175:G175"/>
    <mergeCell ref="B137:G137"/>
    <mergeCell ref="C143:G143"/>
    <mergeCell ref="F144:G144"/>
    <mergeCell ref="B139:G139"/>
    <mergeCell ref="B148:G148"/>
    <mergeCell ref="B149:G149"/>
    <mergeCell ref="B146:H146"/>
    <mergeCell ref="B174:G174"/>
    <mergeCell ref="B151:G151"/>
    <mergeCell ref="C142:G142"/>
    <mergeCell ref="B165:G165"/>
    <mergeCell ref="B150:G150"/>
    <mergeCell ref="B122:F122"/>
    <mergeCell ref="B123:F123"/>
    <mergeCell ref="B147:H147"/>
    <mergeCell ref="D132:H132"/>
    <mergeCell ref="A132:C132"/>
    <mergeCell ref="B128:G128"/>
    <mergeCell ref="B90:E90"/>
    <mergeCell ref="B65:F65"/>
    <mergeCell ref="B114:F114"/>
    <mergeCell ref="B109:F109"/>
    <mergeCell ref="B111:F111"/>
    <mergeCell ref="B110:F110"/>
    <mergeCell ref="B103:F103"/>
    <mergeCell ref="B108:F108"/>
    <mergeCell ref="B96:E96"/>
    <mergeCell ref="B97:E97"/>
    <mergeCell ref="B60:G60"/>
    <mergeCell ref="A25:F25"/>
    <mergeCell ref="A26:F26"/>
    <mergeCell ref="B55:F55"/>
    <mergeCell ref="B43:F43"/>
    <mergeCell ref="B41:F41"/>
    <mergeCell ref="B52:F52"/>
    <mergeCell ref="B56:F56"/>
    <mergeCell ref="B34:F34"/>
  </mergeCells>
  <printOptions/>
  <pageMargins left="0.5511811023622047" right="0.1968503937007874" top="0.31496062992125984" bottom="0.1968503937007874" header="0.2755905511811024" footer="0"/>
  <pageSetup horizontalDpi="600" verticalDpi="600" orientation="portrait" paperSize="9" scale="90" r:id="rId2"/>
  <rowBreaks count="3" manualBreakCount="3">
    <brk id="48" max="7" man="1"/>
    <brk id="99" max="7" man="1"/>
    <brk id="144" max="7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55"/>
  <sheetViews>
    <sheetView view="pageBreakPreview" zoomScale="106" zoomScaleSheetLayoutView="106" zoomScalePageLayoutView="0" workbookViewId="0" topLeftCell="A32">
      <selection activeCell="K39" sqref="K39"/>
    </sheetView>
  </sheetViews>
  <sheetFormatPr defaultColWidth="9.140625" defaultRowHeight="12.75"/>
  <cols>
    <col min="1" max="1" width="8.57421875" style="147" customWidth="1"/>
    <col min="2" max="2" width="13.57421875" style="147" customWidth="1"/>
    <col min="3" max="3" width="0.5625" style="147" customWidth="1"/>
    <col min="4" max="4" width="14.140625" style="147" customWidth="1"/>
    <col min="5" max="5" width="4.7109375" style="147" customWidth="1"/>
    <col min="6" max="6" width="14.8515625" style="147" customWidth="1"/>
    <col min="7" max="7" width="1.57421875" style="147" customWidth="1"/>
    <col min="8" max="8" width="11.28125" style="147" customWidth="1"/>
    <col min="9" max="9" width="22.00390625" style="147" customWidth="1"/>
    <col min="10" max="10" width="8.7109375" style="147" customWidth="1"/>
    <col min="11" max="11" width="15.8515625" style="147" customWidth="1"/>
    <col min="12" max="16384" width="9.140625" style="147" customWidth="1"/>
  </cols>
  <sheetData>
    <row r="1" spans="1:11" ht="31.5" customHeight="1" thickBot="1">
      <c r="A1" s="940" t="str">
        <f>DETAILS!A2</f>
        <v>વિકલ્પ - 1  </v>
      </c>
      <c r="B1" s="941"/>
      <c r="C1" s="440"/>
      <c r="D1" s="944" t="s">
        <v>465</v>
      </c>
      <c r="E1" s="944"/>
      <c r="F1" s="944"/>
      <c r="G1" s="944"/>
      <c r="H1" s="944"/>
      <c r="I1" s="944"/>
      <c r="J1" s="945"/>
      <c r="K1" s="481" t="str">
        <f>DETAILS!B12</f>
        <v>2023-24</v>
      </c>
    </row>
    <row r="2" spans="1:11" ht="24.75" customHeight="1" thickBot="1">
      <c r="A2" s="942" t="str">
        <f>DETAILS!A3</f>
        <v>OLD FORMAT</v>
      </c>
      <c r="B2" s="943"/>
      <c r="C2" s="427"/>
      <c r="D2" s="427"/>
      <c r="E2" s="427"/>
      <c r="F2" s="427"/>
      <c r="G2" s="427"/>
      <c r="H2" s="427"/>
      <c r="I2" s="427"/>
      <c r="J2" s="427"/>
      <c r="K2" s="428"/>
    </row>
    <row r="3" spans="1:11" ht="18">
      <c r="A3" s="923" t="s">
        <v>468</v>
      </c>
      <c r="B3" s="924"/>
      <c r="C3" s="924"/>
      <c r="D3" s="924"/>
      <c r="E3" s="924"/>
      <c r="F3" s="924"/>
      <c r="G3" s="924"/>
      <c r="H3" s="924"/>
      <c r="I3" s="924"/>
      <c r="J3" s="924"/>
      <c r="K3" s="429"/>
    </row>
    <row r="4" spans="1:11" ht="18" customHeight="1">
      <c r="A4" s="923" t="s">
        <v>469</v>
      </c>
      <c r="B4" s="924"/>
      <c r="C4" s="925">
        <f>DETAILS!B4</f>
        <v>0</v>
      </c>
      <c r="D4" s="925"/>
      <c r="E4" s="925"/>
      <c r="F4" s="925"/>
      <c r="G4" s="925"/>
      <c r="H4" s="925"/>
      <c r="I4" s="925"/>
      <c r="J4" s="925"/>
      <c r="K4" s="429"/>
    </row>
    <row r="5" spans="1:11" ht="18" customHeight="1">
      <c r="A5" s="923" t="s">
        <v>470</v>
      </c>
      <c r="B5" s="924"/>
      <c r="C5" s="946">
        <f>DETAILS!B5</f>
        <v>0</v>
      </c>
      <c r="D5" s="946"/>
      <c r="E5" s="946"/>
      <c r="F5" s="946"/>
      <c r="G5" s="946"/>
      <c r="H5" s="946"/>
      <c r="I5" s="946"/>
      <c r="J5" s="415" t="s">
        <v>180</v>
      </c>
      <c r="K5" s="325">
        <f>DETAILS!B7</f>
        <v>0</v>
      </c>
    </row>
    <row r="6" spans="1:11" ht="18" customHeight="1">
      <c r="A6" s="430"/>
      <c r="B6" s="431"/>
      <c r="C6" s="178"/>
      <c r="D6" s="178"/>
      <c r="E6" s="178"/>
      <c r="F6" s="178"/>
      <c r="G6" s="178"/>
      <c r="H6" s="178"/>
      <c r="I6" s="198"/>
      <c r="J6" s="198"/>
      <c r="K6" s="199"/>
    </row>
    <row r="7" spans="1:12" ht="18" customHeight="1">
      <c r="A7" s="432"/>
      <c r="B7" s="433"/>
      <c r="C7" s="178"/>
      <c r="D7" s="947" t="s">
        <v>471</v>
      </c>
      <c r="E7" s="948"/>
      <c r="F7" s="880" t="str">
        <f>ANEXER!E7</f>
        <v>       </v>
      </c>
      <c r="G7" s="880"/>
      <c r="H7" s="880"/>
      <c r="I7" s="880"/>
      <c r="J7" s="890" t="s">
        <v>472</v>
      </c>
      <c r="K7" s="891"/>
      <c r="L7" s="7"/>
    </row>
    <row r="8" spans="1:11" ht="18" customHeight="1">
      <c r="A8" s="889" t="s">
        <v>473</v>
      </c>
      <c r="B8" s="890"/>
      <c r="C8" s="890"/>
      <c r="D8" s="179" t="str">
        <f>DETAILS!B12</f>
        <v>2023-24</v>
      </c>
      <c r="E8" s="949" t="s">
        <v>474</v>
      </c>
      <c r="F8" s="949"/>
      <c r="G8" s="178"/>
      <c r="H8" s="322" t="str">
        <f>DETAILS!B14</f>
        <v>01-04-2023</v>
      </c>
      <c r="I8" s="323" t="str">
        <f>DETAILS!B15</f>
        <v>31-03-2024</v>
      </c>
      <c r="J8" s="890" t="s">
        <v>475</v>
      </c>
      <c r="K8" s="891"/>
    </row>
    <row r="9" spans="1:11" ht="16.5">
      <c r="A9" s="889" t="s">
        <v>476</v>
      </c>
      <c r="B9" s="890"/>
      <c r="C9" s="890"/>
      <c r="D9" s="890"/>
      <c r="E9" s="890"/>
      <c r="F9" s="890"/>
      <c r="G9" s="890"/>
      <c r="H9" s="890"/>
      <c r="I9" s="890"/>
      <c r="J9" s="890"/>
      <c r="K9" s="891"/>
    </row>
    <row r="10" spans="1:11" ht="16.5">
      <c r="A10" s="889" t="s">
        <v>477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1"/>
    </row>
    <row r="11" spans="1:11" ht="16.5">
      <c r="A11" s="889" t="s">
        <v>478</v>
      </c>
      <c r="B11" s="890"/>
      <c r="C11" s="890"/>
      <c r="D11" s="890"/>
      <c r="E11" s="890"/>
      <c r="F11" s="890"/>
      <c r="G11" s="890"/>
      <c r="H11" s="890"/>
      <c r="I11" s="890"/>
      <c r="J11" s="890"/>
      <c r="K11" s="891"/>
    </row>
    <row r="12" spans="1:11" ht="17.25" thickBot="1">
      <c r="A12" s="889" t="s">
        <v>479</v>
      </c>
      <c r="B12" s="890"/>
      <c r="C12" s="890"/>
      <c r="D12" s="890"/>
      <c r="E12" s="890"/>
      <c r="F12" s="890"/>
      <c r="G12" s="890"/>
      <c r="H12" s="890"/>
      <c r="I12" s="890"/>
      <c r="J12" s="890"/>
      <c r="K12" s="891"/>
    </row>
    <row r="13" spans="1:11" ht="18" hidden="1" thickBot="1">
      <c r="A13" s="206"/>
      <c r="B13" s="200"/>
      <c r="C13" s="201"/>
      <c r="D13" s="201"/>
      <c r="E13" s="201"/>
      <c r="F13" s="201"/>
      <c r="G13" s="201"/>
      <c r="H13" s="201"/>
      <c r="I13" s="201"/>
      <c r="J13" s="201"/>
      <c r="K13" s="202"/>
    </row>
    <row r="14" spans="1:11" ht="27" customHeight="1" thickBot="1">
      <c r="A14" s="894" t="s">
        <v>480</v>
      </c>
      <c r="B14" s="895"/>
      <c r="C14" s="895"/>
      <c r="D14" s="895"/>
      <c r="E14" s="895"/>
      <c r="F14" s="896"/>
      <c r="G14" s="936"/>
      <c r="H14" s="894" t="s">
        <v>481</v>
      </c>
      <c r="I14" s="895"/>
      <c r="J14" s="895"/>
      <c r="K14" s="896"/>
    </row>
    <row r="15" spans="1:11" ht="19.5" customHeight="1">
      <c r="A15" s="861" t="s">
        <v>482</v>
      </c>
      <c r="B15" s="862"/>
      <c r="C15" s="862"/>
      <c r="D15" s="862"/>
      <c r="E15" s="863"/>
      <c r="F15" s="346">
        <f>DETAILS!B44</f>
        <v>0</v>
      </c>
      <c r="G15" s="937"/>
      <c r="H15" s="892" t="s">
        <v>514</v>
      </c>
      <c r="I15" s="893"/>
      <c r="J15" s="893"/>
      <c r="K15" s="270">
        <f>DETAILS!H10</f>
        <v>0</v>
      </c>
    </row>
    <row r="16" spans="1:11" ht="19.5" customHeight="1">
      <c r="A16" s="864" t="s">
        <v>483</v>
      </c>
      <c r="B16" s="865"/>
      <c r="C16" s="865"/>
      <c r="D16" s="865"/>
      <c r="E16" s="866"/>
      <c r="F16" s="345">
        <f>DETAILS!B45</f>
        <v>0</v>
      </c>
      <c r="G16" s="937"/>
      <c r="H16" s="881" t="s">
        <v>515</v>
      </c>
      <c r="I16" s="882"/>
      <c r="J16" s="882"/>
      <c r="K16" s="203">
        <f>'INCOM CACLULATION'!F71</f>
        <v>0</v>
      </c>
    </row>
    <row r="17" spans="1:11" ht="19.5" customHeight="1">
      <c r="A17" s="876" t="s">
        <v>484</v>
      </c>
      <c r="B17" s="859"/>
      <c r="C17" s="859"/>
      <c r="D17" s="859"/>
      <c r="E17" s="860"/>
      <c r="F17" s="204">
        <f>'INCOM CACLULATION'!G35</f>
        <v>0</v>
      </c>
      <c r="G17" s="938"/>
      <c r="H17" s="881" t="s">
        <v>516</v>
      </c>
      <c r="I17" s="882"/>
      <c r="J17" s="882"/>
      <c r="K17" s="203">
        <f>DETAILS!G11</f>
        <v>0</v>
      </c>
    </row>
    <row r="18" spans="1:11" ht="19.5" customHeight="1">
      <c r="A18" s="876" t="s">
        <v>485</v>
      </c>
      <c r="B18" s="859"/>
      <c r="C18" s="859"/>
      <c r="D18" s="859"/>
      <c r="E18" s="860"/>
      <c r="F18" s="204">
        <f>'INCOM CACLULATION'!G36</f>
        <v>0</v>
      </c>
      <c r="G18" s="938"/>
      <c r="H18" s="881" t="s">
        <v>517</v>
      </c>
      <c r="I18" s="882"/>
      <c r="J18" s="882"/>
      <c r="K18" s="203">
        <f>'INCOM CACLULATION'!F73</f>
        <v>0</v>
      </c>
    </row>
    <row r="19" spans="1:11" ht="19.5" customHeight="1">
      <c r="A19" s="858" t="s">
        <v>486</v>
      </c>
      <c r="B19" s="859"/>
      <c r="C19" s="859"/>
      <c r="D19" s="859"/>
      <c r="E19" s="860"/>
      <c r="F19" s="204">
        <f>'INCOM CACLULATION'!G37</f>
        <v>0</v>
      </c>
      <c r="G19" s="938"/>
      <c r="H19" s="881" t="s">
        <v>518</v>
      </c>
      <c r="I19" s="882"/>
      <c r="J19" s="882"/>
      <c r="K19" s="273">
        <f>'INCOM CACLULATION'!F75</f>
        <v>0</v>
      </c>
    </row>
    <row r="20" spans="1:11" ht="19.5" customHeight="1">
      <c r="A20" s="858" t="s">
        <v>487</v>
      </c>
      <c r="B20" s="859"/>
      <c r="C20" s="859"/>
      <c r="D20" s="859"/>
      <c r="E20" s="860"/>
      <c r="F20" s="204">
        <f>'INCOM CACLULATION'!G38</f>
        <v>0</v>
      </c>
      <c r="G20" s="938"/>
      <c r="H20" s="881" t="s">
        <v>519</v>
      </c>
      <c r="I20" s="882"/>
      <c r="J20" s="882"/>
      <c r="K20" s="273">
        <f>DETAILS!I12</f>
        <v>0</v>
      </c>
    </row>
    <row r="21" spans="1:11" ht="19.5" customHeight="1">
      <c r="A21" s="858" t="s">
        <v>488</v>
      </c>
      <c r="B21" s="859"/>
      <c r="C21" s="859"/>
      <c r="D21" s="859"/>
      <c r="E21" s="860"/>
      <c r="F21" s="204">
        <f>'INCOM CACLULATION'!G39</f>
        <v>0</v>
      </c>
      <c r="G21" s="938"/>
      <c r="H21" s="881" t="s">
        <v>520</v>
      </c>
      <c r="I21" s="882"/>
      <c r="J21" s="882"/>
      <c r="K21" s="273">
        <f>DETAILS!I13</f>
        <v>0</v>
      </c>
    </row>
    <row r="22" spans="1:11" ht="19.5" customHeight="1">
      <c r="A22" s="876" t="s">
        <v>489</v>
      </c>
      <c r="B22" s="859"/>
      <c r="C22" s="859"/>
      <c r="D22" s="859"/>
      <c r="E22" s="860"/>
      <c r="F22" s="204">
        <f>'INCOM CACLULATION'!G40</f>
        <v>0</v>
      </c>
      <c r="G22" s="938"/>
      <c r="H22" s="881" t="s">
        <v>521</v>
      </c>
      <c r="I22" s="882"/>
      <c r="J22" s="882"/>
      <c r="K22" s="273">
        <f>DETAILS!H9</f>
        <v>0</v>
      </c>
    </row>
    <row r="23" spans="1:11" ht="19.5" customHeight="1">
      <c r="A23" s="876" t="s">
        <v>490</v>
      </c>
      <c r="B23" s="859"/>
      <c r="C23" s="859"/>
      <c r="D23" s="859"/>
      <c r="E23" s="860"/>
      <c r="F23" s="204">
        <f>'INCOM CACLULATION'!G41</f>
        <v>0</v>
      </c>
      <c r="G23" s="938"/>
      <c r="H23" s="873" t="s">
        <v>522</v>
      </c>
      <c r="I23" s="874"/>
      <c r="J23" s="875"/>
      <c r="K23" s="273">
        <f>'INCOM CACLULATION'!F81</f>
        <v>0</v>
      </c>
    </row>
    <row r="24" spans="1:11" ht="19.5" customHeight="1">
      <c r="A24" s="873" t="s">
        <v>491</v>
      </c>
      <c r="B24" s="874"/>
      <c r="C24" s="874"/>
      <c r="D24" s="874"/>
      <c r="E24" s="875"/>
      <c r="F24" s="204">
        <f>'INCOM CACLULATION'!G42</f>
        <v>0</v>
      </c>
      <c r="G24" s="938"/>
      <c r="H24" s="873" t="s">
        <v>525</v>
      </c>
      <c r="I24" s="874"/>
      <c r="J24" s="875"/>
      <c r="K24" s="273">
        <f>'INCOM CACLULATION'!F82</f>
        <v>0</v>
      </c>
    </row>
    <row r="25" spans="1:11" ht="19.5" customHeight="1">
      <c r="A25" s="914" t="s">
        <v>492</v>
      </c>
      <c r="B25" s="915"/>
      <c r="C25" s="915"/>
      <c r="D25" s="915"/>
      <c r="E25" s="916"/>
      <c r="F25" s="451">
        <f>'INCOM CACLULATION'!G43</f>
        <v>0</v>
      </c>
      <c r="G25" s="938"/>
      <c r="H25" s="873" t="s">
        <v>526</v>
      </c>
      <c r="I25" s="874"/>
      <c r="J25" s="875"/>
      <c r="K25" s="273">
        <f>'INCOM CACLULATION'!F83</f>
        <v>0</v>
      </c>
    </row>
    <row r="26" spans="1:11" ht="19.5" customHeight="1">
      <c r="A26" s="883" t="s">
        <v>493</v>
      </c>
      <c r="B26" s="884"/>
      <c r="C26" s="884"/>
      <c r="D26" s="884"/>
      <c r="E26" s="885"/>
      <c r="F26" s="452">
        <f>'INCOM CACLULATION'!G44</f>
        <v>0</v>
      </c>
      <c r="G26" s="937"/>
      <c r="H26" s="858" t="s">
        <v>527</v>
      </c>
      <c r="I26" s="859"/>
      <c r="J26" s="860"/>
      <c r="K26" s="273">
        <f>'INCOM CACLULATION'!F84</f>
        <v>0</v>
      </c>
    </row>
    <row r="27" spans="1:11" ht="19.5" customHeight="1">
      <c r="A27" s="883" t="s">
        <v>494</v>
      </c>
      <c r="B27" s="884"/>
      <c r="C27" s="884"/>
      <c r="D27" s="884"/>
      <c r="E27" s="885"/>
      <c r="F27" s="453"/>
      <c r="G27" s="937"/>
      <c r="H27" s="858" t="s">
        <v>528</v>
      </c>
      <c r="I27" s="859"/>
      <c r="J27" s="860"/>
      <c r="K27" s="273">
        <f>'INCOM CACLULATION'!F85</f>
        <v>0</v>
      </c>
    </row>
    <row r="28" spans="1:11" ht="19.5" customHeight="1">
      <c r="A28" s="901" t="s">
        <v>495</v>
      </c>
      <c r="B28" s="902"/>
      <c r="C28" s="902"/>
      <c r="D28" s="902"/>
      <c r="E28" s="903"/>
      <c r="F28" s="451"/>
      <c r="G28" s="938"/>
      <c r="H28" s="858" t="s">
        <v>531</v>
      </c>
      <c r="I28" s="859"/>
      <c r="J28" s="860"/>
      <c r="K28" s="273">
        <f>'INCOM CACLULATION'!F87</f>
        <v>0</v>
      </c>
    </row>
    <row r="29" spans="1:11" ht="19.5" customHeight="1">
      <c r="A29" s="904" t="s">
        <v>496</v>
      </c>
      <c r="B29" s="905"/>
      <c r="C29" s="905"/>
      <c r="D29" s="905"/>
      <c r="E29" s="906"/>
      <c r="F29" s="204">
        <f>'INCOM CACLULATION'!G50</f>
        <v>0</v>
      </c>
      <c r="G29" s="938"/>
      <c r="H29" s="861" t="s">
        <v>529</v>
      </c>
      <c r="I29" s="862"/>
      <c r="J29" s="863"/>
      <c r="K29" s="274"/>
    </row>
    <row r="30" spans="1:11" ht="19.5" customHeight="1">
      <c r="A30" s="883" t="s">
        <v>497</v>
      </c>
      <c r="B30" s="884"/>
      <c r="C30" s="884"/>
      <c r="D30" s="884"/>
      <c r="E30" s="884"/>
      <c r="F30" s="204">
        <f>'INCOM CACLULATION'!G51</f>
        <v>0</v>
      </c>
      <c r="G30" s="938"/>
      <c r="H30" s="864" t="s">
        <v>530</v>
      </c>
      <c r="I30" s="865"/>
      <c r="J30" s="866"/>
      <c r="K30" s="275">
        <f>'INCOM CACLULATION'!F89</f>
        <v>0</v>
      </c>
    </row>
    <row r="31" spans="1:11" ht="19.5" customHeight="1">
      <c r="A31" s="876" t="s">
        <v>498</v>
      </c>
      <c r="B31" s="907"/>
      <c r="C31" s="907"/>
      <c r="D31" s="907"/>
      <c r="E31" s="908"/>
      <c r="F31" s="204">
        <f>'INCOM CACLULATION'!G52</f>
        <v>0</v>
      </c>
      <c r="G31" s="938"/>
      <c r="H31" s="858" t="s">
        <v>532</v>
      </c>
      <c r="I31" s="859"/>
      <c r="J31" s="860"/>
      <c r="K31" s="273">
        <f>'INCOM CACLULATION'!F90</f>
        <v>0</v>
      </c>
    </row>
    <row r="32" spans="1:11" ht="19.5" customHeight="1">
      <c r="A32" s="876" t="s">
        <v>499</v>
      </c>
      <c r="B32" s="907"/>
      <c r="C32" s="907"/>
      <c r="D32" s="907"/>
      <c r="E32" s="908"/>
      <c r="F32" s="204">
        <f>'INCOM CACLULATION'!G53</f>
        <v>0</v>
      </c>
      <c r="G32" s="938"/>
      <c r="H32" s="858" t="s">
        <v>533</v>
      </c>
      <c r="I32" s="859"/>
      <c r="J32" s="860"/>
      <c r="K32" s="273">
        <f>'INCOM CACLULATION'!F91</f>
        <v>0</v>
      </c>
    </row>
    <row r="33" spans="1:11" ht="19.5" customHeight="1">
      <c r="A33" s="876" t="s">
        <v>500</v>
      </c>
      <c r="B33" s="907"/>
      <c r="C33" s="907"/>
      <c r="D33" s="907"/>
      <c r="E33" s="908"/>
      <c r="F33" s="204">
        <f>'INCOM CACLULATION'!G54</f>
        <v>0</v>
      </c>
      <c r="G33" s="938"/>
      <c r="H33" s="867" t="s">
        <v>534</v>
      </c>
      <c r="I33" s="868"/>
      <c r="J33" s="869"/>
      <c r="K33" s="272"/>
    </row>
    <row r="34" spans="1:11" ht="19.5" customHeight="1">
      <c r="A34" s="876" t="s">
        <v>502</v>
      </c>
      <c r="B34" s="907"/>
      <c r="C34" s="907"/>
      <c r="D34" s="907"/>
      <c r="E34" s="908"/>
      <c r="F34" s="204">
        <f>'INCOM CACLULATION'!G55</f>
        <v>0</v>
      </c>
      <c r="G34" s="938"/>
      <c r="H34" s="870" t="s">
        <v>535</v>
      </c>
      <c r="I34" s="871"/>
      <c r="J34" s="872"/>
      <c r="K34" s="276">
        <f>'INCOM CACLULATION'!F93</f>
        <v>0</v>
      </c>
    </row>
    <row r="35" spans="1:11" ht="19.5" customHeight="1">
      <c r="A35" s="876" t="s">
        <v>501</v>
      </c>
      <c r="B35" s="907"/>
      <c r="C35" s="907"/>
      <c r="D35" s="907"/>
      <c r="E35" s="908"/>
      <c r="F35" s="204">
        <f>'INCOM CACLULATION'!G56</f>
        <v>0</v>
      </c>
      <c r="G35" s="938"/>
      <c r="H35" s="858" t="s">
        <v>536</v>
      </c>
      <c r="I35" s="859"/>
      <c r="J35" s="860"/>
      <c r="K35" s="276">
        <f>'INCOM CACLULATION'!F94</f>
        <v>0</v>
      </c>
    </row>
    <row r="36" spans="1:11" ht="19.5" customHeight="1">
      <c r="A36" s="876" t="s">
        <v>503</v>
      </c>
      <c r="B36" s="907"/>
      <c r="C36" s="907"/>
      <c r="D36" s="907"/>
      <c r="E36" s="908"/>
      <c r="F36" s="204">
        <f>'INCOM CACLULATION'!G57</f>
        <v>0</v>
      </c>
      <c r="G36" s="938"/>
      <c r="H36" s="858" t="s">
        <v>537</v>
      </c>
      <c r="I36" s="859"/>
      <c r="J36" s="860"/>
      <c r="K36" s="276">
        <f>'INCOM CACLULATION'!F95</f>
        <v>0</v>
      </c>
    </row>
    <row r="37" spans="1:11" ht="19.5" customHeight="1">
      <c r="A37" s="876" t="s">
        <v>504</v>
      </c>
      <c r="B37" s="907"/>
      <c r="C37" s="907"/>
      <c r="D37" s="907"/>
      <c r="E37" s="908"/>
      <c r="F37" s="203">
        <v>0</v>
      </c>
      <c r="G37" s="938"/>
      <c r="H37" s="858" t="s">
        <v>538</v>
      </c>
      <c r="I37" s="859"/>
      <c r="J37" s="860"/>
      <c r="K37" s="276">
        <f>'INCOM CACLULATION'!F96</f>
        <v>0</v>
      </c>
    </row>
    <row r="38" spans="1:11" ht="19.5" customHeight="1">
      <c r="A38" s="877"/>
      <c r="B38" s="878"/>
      <c r="C38" s="878"/>
      <c r="D38" s="878"/>
      <c r="E38" s="879"/>
      <c r="F38" s="203"/>
      <c r="G38" s="938"/>
      <c r="H38" s="858" t="s">
        <v>539</v>
      </c>
      <c r="I38" s="859"/>
      <c r="J38" s="860"/>
      <c r="K38" s="276">
        <f>'INCOM CACLULATION'!G103</f>
        <v>0</v>
      </c>
    </row>
    <row r="39" spans="1:11" ht="19.5" customHeight="1">
      <c r="A39" s="917"/>
      <c r="B39" s="918"/>
      <c r="C39" s="918"/>
      <c r="D39" s="918"/>
      <c r="E39" s="919"/>
      <c r="F39" s="203"/>
      <c r="G39" s="938"/>
      <c r="H39" s="858" t="s">
        <v>540</v>
      </c>
      <c r="I39" s="859"/>
      <c r="J39" s="860"/>
      <c r="K39" s="276">
        <f>'INCOM CACLULATION'!G120</f>
        <v>0</v>
      </c>
    </row>
    <row r="40" spans="1:11" ht="19.5" customHeight="1" thickBot="1">
      <c r="A40" s="917"/>
      <c r="B40" s="918"/>
      <c r="C40" s="918"/>
      <c r="D40" s="918"/>
      <c r="E40" s="919"/>
      <c r="F40" s="203"/>
      <c r="G40" s="938"/>
      <c r="H40" s="886" t="s">
        <v>541</v>
      </c>
      <c r="I40" s="887"/>
      <c r="J40" s="888"/>
      <c r="K40" s="277">
        <f>'INCOM CACLULATION'!G102</f>
        <v>0</v>
      </c>
    </row>
    <row r="41" spans="1:11" ht="19.5" customHeight="1" thickBot="1">
      <c r="A41" s="920"/>
      <c r="B41" s="921"/>
      <c r="C41" s="921"/>
      <c r="D41" s="921"/>
      <c r="E41" s="922"/>
      <c r="F41" s="205"/>
      <c r="G41" s="938"/>
      <c r="H41" s="886" t="s">
        <v>542</v>
      </c>
      <c r="I41" s="887"/>
      <c r="J41" s="888"/>
      <c r="K41" s="277">
        <v>0</v>
      </c>
    </row>
    <row r="42" spans="1:11" ht="24" customHeight="1" thickBot="1">
      <c r="A42" s="911" t="s">
        <v>505</v>
      </c>
      <c r="B42" s="912"/>
      <c r="C42" s="912"/>
      <c r="D42" s="912"/>
      <c r="E42" s="913"/>
      <c r="F42" s="282">
        <f>SUM(F15:F41)</f>
        <v>0</v>
      </c>
      <c r="G42" s="938"/>
      <c r="H42" s="928" t="s">
        <v>505</v>
      </c>
      <c r="I42" s="929"/>
      <c r="J42" s="930"/>
      <c r="K42" s="283">
        <f>SUM(K15:K41)</f>
        <v>0</v>
      </c>
    </row>
    <row r="43" spans="1:11" ht="30" customHeight="1">
      <c r="A43" s="897" t="s">
        <v>506</v>
      </c>
      <c r="B43" s="898"/>
      <c r="C43" s="899"/>
      <c r="D43" s="899"/>
      <c r="E43" s="899"/>
      <c r="F43" s="900"/>
      <c r="G43" s="938"/>
      <c r="H43" s="897" t="s">
        <v>510</v>
      </c>
      <c r="I43" s="898"/>
      <c r="J43" s="898"/>
      <c r="K43" s="931"/>
    </row>
    <row r="44" spans="1:11" ht="39" customHeight="1">
      <c r="A44" s="445" t="s">
        <v>507</v>
      </c>
      <c r="B44" s="909">
        <f>DETAILS!B23</f>
        <v>0</v>
      </c>
      <c r="C44" s="909"/>
      <c r="D44" s="909"/>
      <c r="E44" s="909"/>
      <c r="F44" s="910"/>
      <c r="G44" s="938"/>
      <c r="H44" s="926" t="s">
        <v>511</v>
      </c>
      <c r="I44" s="927"/>
      <c r="J44" s="446"/>
      <c r="K44" s="447"/>
    </row>
    <row r="45" spans="1:11" ht="36.75" customHeight="1">
      <c r="A45" s="445" t="s">
        <v>508</v>
      </c>
      <c r="B45" s="909">
        <f>DETAILS!B7</f>
        <v>0</v>
      </c>
      <c r="C45" s="909"/>
      <c r="D45" s="909"/>
      <c r="E45" s="909"/>
      <c r="F45" s="910"/>
      <c r="G45" s="938"/>
      <c r="H45" s="934" t="s">
        <v>512</v>
      </c>
      <c r="I45" s="935"/>
      <c r="J45" s="446"/>
      <c r="K45" s="447"/>
    </row>
    <row r="46" spans="1:11" ht="21.75" customHeight="1" thickBot="1">
      <c r="A46" s="454" t="s">
        <v>509</v>
      </c>
      <c r="B46" s="932">
        <f>DETAILS!H4</f>
        <v>45382</v>
      </c>
      <c r="C46" s="933"/>
      <c r="D46" s="933"/>
      <c r="E46" s="449"/>
      <c r="F46" s="450"/>
      <c r="G46" s="939"/>
      <c r="H46" s="448" t="s">
        <v>513</v>
      </c>
      <c r="I46" s="271"/>
      <c r="J46" s="449"/>
      <c r="K46" s="450"/>
    </row>
    <row r="47" spans="1:11" ht="15">
      <c r="A47" s="194"/>
      <c r="B47" s="195"/>
      <c r="C47" s="195"/>
      <c r="D47" s="195"/>
      <c r="E47" s="195"/>
      <c r="F47" s="194"/>
      <c r="G47" s="194"/>
      <c r="H47" s="194"/>
      <c r="I47" s="194"/>
      <c r="J47" s="194"/>
      <c r="K47" s="194"/>
    </row>
    <row r="48" spans="1:11" ht="15">
      <c r="A48" s="194"/>
      <c r="B48" s="195"/>
      <c r="C48" s="195"/>
      <c r="D48" s="195"/>
      <c r="E48" s="195"/>
      <c r="F48" s="194"/>
      <c r="G48" s="194"/>
      <c r="H48" s="194"/>
      <c r="I48" s="194"/>
      <c r="J48" s="194"/>
      <c r="K48" s="194"/>
    </row>
    <row r="49" spans="2:5" ht="15">
      <c r="B49" s="196"/>
      <c r="C49" s="196"/>
      <c r="D49" s="196"/>
      <c r="E49" s="196"/>
    </row>
    <row r="50" spans="2:5" ht="15">
      <c r="B50" s="196"/>
      <c r="C50" s="196"/>
      <c r="D50" s="196"/>
      <c r="E50" s="196"/>
    </row>
    <row r="51" spans="2:5" ht="15">
      <c r="B51" s="196"/>
      <c r="C51" s="196"/>
      <c r="D51" s="196"/>
      <c r="E51" s="196"/>
    </row>
    <row r="52" spans="2:5" ht="17.25">
      <c r="B52" s="197"/>
      <c r="C52" s="197"/>
      <c r="D52" s="197"/>
      <c r="E52" s="197"/>
    </row>
    <row r="53" spans="2:5" ht="17.25">
      <c r="B53" s="197"/>
      <c r="C53" s="197"/>
      <c r="D53" s="197"/>
      <c r="E53" s="197"/>
    </row>
    <row r="54" spans="2:5" ht="17.25">
      <c r="B54" s="197"/>
      <c r="C54" s="197"/>
      <c r="D54" s="197"/>
      <c r="E54" s="197"/>
    </row>
    <row r="55" spans="2:5" ht="17.25">
      <c r="B55" s="197"/>
      <c r="C55" s="197"/>
      <c r="D55" s="197"/>
      <c r="E55" s="197"/>
    </row>
  </sheetData>
  <sheetProtection/>
  <mergeCells count="85">
    <mergeCell ref="A1:B1"/>
    <mergeCell ref="A2:B2"/>
    <mergeCell ref="D1:J1"/>
    <mergeCell ref="C5:I5"/>
    <mergeCell ref="A10:K10"/>
    <mergeCell ref="D7:E7"/>
    <mergeCell ref="A9:K9"/>
    <mergeCell ref="A8:C8"/>
    <mergeCell ref="E8:F8"/>
    <mergeCell ref="J7:K7"/>
    <mergeCell ref="B46:D46"/>
    <mergeCell ref="A14:F14"/>
    <mergeCell ref="A34:E34"/>
    <mergeCell ref="A35:E35"/>
    <mergeCell ref="H45:I45"/>
    <mergeCell ref="G14:G46"/>
    <mergeCell ref="A37:E37"/>
    <mergeCell ref="A26:E26"/>
    <mergeCell ref="A21:E21"/>
    <mergeCell ref="B45:F45"/>
    <mergeCell ref="A3:J3"/>
    <mergeCell ref="A4:B4"/>
    <mergeCell ref="C4:J4"/>
    <mergeCell ref="A5:B5"/>
    <mergeCell ref="H41:J41"/>
    <mergeCell ref="H44:I44"/>
    <mergeCell ref="A36:E36"/>
    <mergeCell ref="H42:J42"/>
    <mergeCell ref="H43:K43"/>
    <mergeCell ref="J8:K8"/>
    <mergeCell ref="A33:E33"/>
    <mergeCell ref="B44:F44"/>
    <mergeCell ref="A42:E42"/>
    <mergeCell ref="A24:E24"/>
    <mergeCell ref="A25:E25"/>
    <mergeCell ref="A39:E39"/>
    <mergeCell ref="A40:E40"/>
    <mergeCell ref="A41:E41"/>
    <mergeCell ref="H19:J19"/>
    <mergeCell ref="H20:J20"/>
    <mergeCell ref="H17:J17"/>
    <mergeCell ref="H14:K14"/>
    <mergeCell ref="A43:B43"/>
    <mergeCell ref="C43:F43"/>
    <mergeCell ref="A28:E28"/>
    <mergeCell ref="A29:E29"/>
    <mergeCell ref="A32:E32"/>
    <mergeCell ref="A31:E31"/>
    <mergeCell ref="H40:J40"/>
    <mergeCell ref="A23:E23"/>
    <mergeCell ref="A30:E30"/>
    <mergeCell ref="A11:K11"/>
    <mergeCell ref="A12:K12"/>
    <mergeCell ref="A20:E20"/>
    <mergeCell ref="A19:E19"/>
    <mergeCell ref="H15:J15"/>
    <mergeCell ref="H16:J16"/>
    <mergeCell ref="H18:J18"/>
    <mergeCell ref="A15:E15"/>
    <mergeCell ref="A16:E16"/>
    <mergeCell ref="A17:E17"/>
    <mergeCell ref="A18:E18"/>
    <mergeCell ref="A38:E38"/>
    <mergeCell ref="F7:I7"/>
    <mergeCell ref="A22:E22"/>
    <mergeCell ref="H21:J21"/>
    <mergeCell ref="H22:J22"/>
    <mergeCell ref="A27:E27"/>
    <mergeCell ref="H36:J36"/>
    <mergeCell ref="H23:J23"/>
    <mergeCell ref="H24:J24"/>
    <mergeCell ref="H25:J25"/>
    <mergeCell ref="H26:J26"/>
    <mergeCell ref="H27:J27"/>
    <mergeCell ref="H28:J28"/>
    <mergeCell ref="H37:J37"/>
    <mergeCell ref="H29:J29"/>
    <mergeCell ref="H30:J30"/>
    <mergeCell ref="H31:J31"/>
    <mergeCell ref="H38:J38"/>
    <mergeCell ref="H39:J39"/>
    <mergeCell ref="H32:J32"/>
    <mergeCell ref="H33:J33"/>
    <mergeCell ref="H34:J34"/>
    <mergeCell ref="H35:J35"/>
  </mergeCells>
  <printOptions/>
  <pageMargins left="0.63" right="0.2" top="0.45" bottom="0.25" header="0.3" footer="0.3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170"/>
  <sheetViews>
    <sheetView showGridLines="0" view="pageBreakPreview" zoomScaleSheetLayoutView="100" zoomScalePageLayoutView="0" workbookViewId="0" topLeftCell="A22">
      <selection activeCell="G34" sqref="G34"/>
    </sheetView>
  </sheetViews>
  <sheetFormatPr defaultColWidth="9.140625" defaultRowHeight="12.75"/>
  <cols>
    <col min="1" max="1" width="9.140625" style="37" customWidth="1"/>
    <col min="2" max="2" width="8.8515625" style="31" customWidth="1"/>
    <col min="3" max="4" width="9.28125" style="31" customWidth="1"/>
    <col min="5" max="5" width="8.8515625" style="31" customWidth="1"/>
    <col min="6" max="6" width="19.140625" style="31" customWidth="1"/>
    <col min="7" max="7" width="20.57421875" style="43" customWidth="1"/>
    <col min="8" max="8" width="26.8515625" style="37" customWidth="1"/>
    <col min="9" max="9" width="20.7109375" style="37" customWidth="1"/>
    <col min="10" max="11" width="12.7109375" style="30" hidden="1" customWidth="1"/>
    <col min="12" max="12" width="0.13671875" style="30" customWidth="1"/>
    <col min="13" max="13" width="17.7109375" style="30" customWidth="1"/>
    <col min="14" max="16384" width="9.140625" style="30" customWidth="1"/>
  </cols>
  <sheetData>
    <row r="1" spans="1:9" ht="21.75" customHeight="1">
      <c r="A1" s="985" t="str">
        <f>DETAILS!A2</f>
        <v>વિકલ્પ - 1  </v>
      </c>
      <c r="B1" s="986"/>
      <c r="C1" s="987"/>
      <c r="D1" s="441"/>
      <c r="E1" s="441"/>
      <c r="F1" s="441"/>
      <c r="G1" s="441"/>
      <c r="H1" s="441"/>
      <c r="I1" s="442"/>
    </row>
    <row r="2" spans="1:9" ht="21.75" customHeight="1" thickBot="1">
      <c r="A2" s="988" t="str">
        <f>DETAILS!A3</f>
        <v>OLD FORMAT</v>
      </c>
      <c r="B2" s="989"/>
      <c r="C2" s="990"/>
      <c r="D2" s="443"/>
      <c r="E2" s="443"/>
      <c r="F2" s="443"/>
      <c r="G2" s="443"/>
      <c r="H2" s="443"/>
      <c r="I2" s="444"/>
    </row>
    <row r="3" spans="1:9" ht="15" customHeight="1">
      <c r="A3" s="973" t="s">
        <v>37</v>
      </c>
      <c r="B3" s="974"/>
      <c r="C3" s="974"/>
      <c r="D3" s="974"/>
      <c r="E3" s="974"/>
      <c r="F3" s="974"/>
      <c r="G3" s="974"/>
      <c r="H3" s="974"/>
      <c r="I3" s="975"/>
    </row>
    <row r="4" spans="1:9" ht="15" customHeight="1" thickBot="1">
      <c r="A4" s="976" t="s">
        <v>38</v>
      </c>
      <c r="B4" s="977"/>
      <c r="C4" s="977"/>
      <c r="D4" s="977"/>
      <c r="E4" s="977"/>
      <c r="F4" s="977"/>
      <c r="G4" s="977"/>
      <c r="H4" s="977"/>
      <c r="I4" s="978"/>
    </row>
    <row r="5" spans="1:9" ht="2.25" customHeight="1">
      <c r="A5" s="982"/>
      <c r="B5" s="983"/>
      <c r="C5" s="983"/>
      <c r="D5" s="983"/>
      <c r="E5" s="983"/>
      <c r="F5" s="983"/>
      <c r="G5" s="983"/>
      <c r="H5" s="983"/>
      <c r="I5" s="984"/>
    </row>
    <row r="6" spans="1:9" ht="19.5" customHeight="1">
      <c r="A6" s="979" t="s">
        <v>39</v>
      </c>
      <c r="B6" s="980"/>
      <c r="C6" s="980"/>
      <c r="D6" s="980"/>
      <c r="E6" s="980"/>
      <c r="F6" s="980"/>
      <c r="G6" s="980" t="s">
        <v>40</v>
      </c>
      <c r="H6" s="980"/>
      <c r="I6" s="981"/>
    </row>
    <row r="7" spans="1:9" ht="15" customHeight="1">
      <c r="A7" s="970"/>
      <c r="B7" s="968"/>
      <c r="C7" s="968"/>
      <c r="D7" s="968"/>
      <c r="E7" s="968"/>
      <c r="F7" s="968"/>
      <c r="G7" s="968">
        <f>+DETAILS!B20</f>
        <v>0</v>
      </c>
      <c r="H7" s="968"/>
      <c r="I7" s="969"/>
    </row>
    <row r="8" spans="1:9" ht="15" customHeight="1">
      <c r="A8" s="970"/>
      <c r="B8" s="968"/>
      <c r="C8" s="968"/>
      <c r="D8" s="968"/>
      <c r="E8" s="968"/>
      <c r="F8" s="968"/>
      <c r="G8" s="968">
        <f>+DETAILS!B21</f>
        <v>0</v>
      </c>
      <c r="H8" s="968"/>
      <c r="I8" s="969"/>
    </row>
    <row r="9" spans="1:9" ht="15" customHeight="1">
      <c r="A9" s="970"/>
      <c r="B9" s="968"/>
      <c r="C9" s="968"/>
      <c r="D9" s="968"/>
      <c r="E9" s="968"/>
      <c r="F9" s="968"/>
      <c r="G9" s="968">
        <f>+DETAILS!B22</f>
        <v>0</v>
      </c>
      <c r="H9" s="968"/>
      <c r="I9" s="969"/>
    </row>
    <row r="10" spans="1:9" ht="15" customHeight="1">
      <c r="A10" s="970">
        <f>+DETAILS!B7</f>
        <v>0</v>
      </c>
      <c r="B10" s="968"/>
      <c r="C10" s="968"/>
      <c r="D10" s="968"/>
      <c r="E10" s="968"/>
      <c r="F10" s="968"/>
      <c r="G10" s="971">
        <f>DETAILS!B23</f>
        <v>0</v>
      </c>
      <c r="H10" s="971"/>
      <c r="I10" s="972"/>
    </row>
    <row r="11" spans="1:9" ht="15" customHeight="1">
      <c r="A11" s="964" t="s">
        <v>41</v>
      </c>
      <c r="B11" s="960"/>
      <c r="C11" s="960"/>
      <c r="D11" s="960" t="s">
        <v>42</v>
      </c>
      <c r="E11" s="960"/>
      <c r="F11" s="960"/>
      <c r="G11" s="960" t="s">
        <v>43</v>
      </c>
      <c r="H11" s="960"/>
      <c r="I11" s="961"/>
    </row>
    <row r="12" spans="1:9" ht="15" customHeight="1">
      <c r="A12" s="964"/>
      <c r="B12" s="960"/>
      <c r="C12" s="960"/>
      <c r="D12" s="962">
        <f>+DETAILS!B10</f>
        <v>0</v>
      </c>
      <c r="E12" s="962"/>
      <c r="F12" s="962"/>
      <c r="G12" s="962">
        <f>+DETAILS!B24</f>
        <v>0</v>
      </c>
      <c r="H12" s="962"/>
      <c r="I12" s="963"/>
    </row>
    <row r="13" spans="1:9" ht="15" customHeight="1">
      <c r="A13" s="966" t="s">
        <v>44</v>
      </c>
      <c r="B13" s="967"/>
      <c r="C13" s="967"/>
      <c r="D13" s="967"/>
      <c r="E13" s="967"/>
      <c r="F13" s="967"/>
      <c r="G13" s="965" t="s">
        <v>45</v>
      </c>
      <c r="H13" s="965"/>
      <c r="I13" s="961" t="s">
        <v>46</v>
      </c>
    </row>
    <row r="14" spans="1:9" ht="15" customHeight="1">
      <c r="A14" s="966"/>
      <c r="B14" s="967"/>
      <c r="C14" s="967"/>
      <c r="D14" s="967"/>
      <c r="E14" s="967"/>
      <c r="F14" s="967"/>
      <c r="G14" s="965"/>
      <c r="H14" s="965"/>
      <c r="I14" s="961"/>
    </row>
    <row r="15" spans="1:9" ht="15" customHeight="1">
      <c r="A15" s="966"/>
      <c r="B15" s="967"/>
      <c r="C15" s="967"/>
      <c r="D15" s="967"/>
      <c r="E15" s="967"/>
      <c r="F15" s="967"/>
      <c r="G15" s="112" t="s">
        <v>47</v>
      </c>
      <c r="H15" s="113" t="s">
        <v>48</v>
      </c>
      <c r="I15" s="141" t="str">
        <f>DETAILS!B11</f>
        <v>2024-25</v>
      </c>
    </row>
    <row r="16" spans="1:9" ht="15" customHeight="1">
      <c r="A16" s="958" t="s">
        <v>49</v>
      </c>
      <c r="B16" s="954"/>
      <c r="C16" s="954"/>
      <c r="D16" s="954" t="s">
        <v>50</v>
      </c>
      <c r="E16" s="954"/>
      <c r="F16" s="954"/>
      <c r="G16" s="114" t="str">
        <f>+DETAILS!B14</f>
        <v>01-04-2023</v>
      </c>
      <c r="H16" s="114" t="str">
        <f>+DETAILS!B15</f>
        <v>31-03-2024</v>
      </c>
      <c r="I16" s="142"/>
    </row>
    <row r="17" spans="1:9" ht="15" customHeight="1">
      <c r="A17" s="958" t="s">
        <v>51</v>
      </c>
      <c r="B17" s="954"/>
      <c r="C17" s="954"/>
      <c r="D17" s="954" t="s">
        <v>51</v>
      </c>
      <c r="E17" s="954"/>
      <c r="F17" s="954"/>
      <c r="G17" s="115" t="s">
        <v>51</v>
      </c>
      <c r="H17" s="114" t="s">
        <v>51</v>
      </c>
      <c r="I17" s="142"/>
    </row>
    <row r="18" spans="1:9" ht="15" customHeight="1">
      <c r="A18" s="958" t="s">
        <v>51</v>
      </c>
      <c r="B18" s="954"/>
      <c r="C18" s="954"/>
      <c r="D18" s="954" t="s">
        <v>51</v>
      </c>
      <c r="E18" s="954"/>
      <c r="F18" s="954"/>
      <c r="G18" s="115" t="s">
        <v>51</v>
      </c>
      <c r="H18" s="114" t="s">
        <v>51</v>
      </c>
      <c r="I18" s="142"/>
    </row>
    <row r="19" spans="1:9" ht="15" customHeight="1">
      <c r="A19" s="958" t="s">
        <v>51</v>
      </c>
      <c r="B19" s="954"/>
      <c r="C19" s="954"/>
      <c r="D19" s="954" t="s">
        <v>51</v>
      </c>
      <c r="E19" s="954"/>
      <c r="F19" s="954"/>
      <c r="G19" s="115" t="s">
        <v>51</v>
      </c>
      <c r="H19" s="114" t="s">
        <v>51</v>
      </c>
      <c r="I19" s="142"/>
    </row>
    <row r="20" spans="1:9" ht="15" customHeight="1">
      <c r="A20" s="958" t="s">
        <v>51</v>
      </c>
      <c r="B20" s="954"/>
      <c r="C20" s="954"/>
      <c r="D20" s="954" t="s">
        <v>51</v>
      </c>
      <c r="E20" s="954"/>
      <c r="F20" s="954"/>
      <c r="G20" s="115" t="s">
        <v>51</v>
      </c>
      <c r="H20" s="114" t="s">
        <v>51</v>
      </c>
      <c r="I20" s="142"/>
    </row>
    <row r="21" spans="1:9" ht="2.25" customHeight="1">
      <c r="A21" s="101"/>
      <c r="I21" s="137"/>
    </row>
    <row r="22" spans="1:9" ht="27.75" customHeight="1" thickBot="1">
      <c r="A22" s="110"/>
      <c r="G22" s="32"/>
      <c r="H22" s="33"/>
      <c r="I22" s="143"/>
    </row>
    <row r="23" spans="1:9" ht="15" customHeight="1">
      <c r="A23" s="100">
        <v>1</v>
      </c>
      <c r="B23" s="955" t="s">
        <v>52</v>
      </c>
      <c r="C23" s="955"/>
      <c r="D23" s="955"/>
      <c r="E23" s="955"/>
      <c r="F23" s="955"/>
      <c r="G23" s="116"/>
      <c r="H23" s="121"/>
      <c r="I23" s="121"/>
    </row>
    <row r="24" spans="1:9" ht="15" customHeight="1">
      <c r="A24" s="101"/>
      <c r="B24" s="957" t="s">
        <v>53</v>
      </c>
      <c r="C24" s="957"/>
      <c r="D24" s="957"/>
      <c r="E24" s="957"/>
      <c r="F24" s="957"/>
      <c r="G24" s="117"/>
      <c r="H24" s="122"/>
      <c r="I24" s="122"/>
    </row>
    <row r="25" spans="1:9" ht="15" customHeight="1">
      <c r="A25" s="101"/>
      <c r="B25" s="957" t="s">
        <v>54</v>
      </c>
      <c r="C25" s="957"/>
      <c r="D25" s="957"/>
      <c r="E25" s="957"/>
      <c r="F25" s="957"/>
      <c r="G25" s="294">
        <f>ANEXER!Q22</f>
        <v>0</v>
      </c>
      <c r="H25" s="122"/>
      <c r="I25" s="122"/>
    </row>
    <row r="26" spans="1:9" ht="15" customHeight="1">
      <c r="A26" s="101"/>
      <c r="B26" s="957" t="s">
        <v>55</v>
      </c>
      <c r="C26" s="957"/>
      <c r="D26" s="957"/>
      <c r="E26" s="957"/>
      <c r="F26" s="957"/>
      <c r="G26" s="118"/>
      <c r="H26" s="122"/>
      <c r="I26" s="122"/>
    </row>
    <row r="27" spans="1:9" ht="15" customHeight="1">
      <c r="A27" s="101"/>
      <c r="B27" s="957" t="s">
        <v>56</v>
      </c>
      <c r="C27" s="957"/>
      <c r="D27" s="957"/>
      <c r="E27" s="957"/>
      <c r="F27" s="957"/>
      <c r="G27" s="172">
        <v>0</v>
      </c>
      <c r="H27" s="122"/>
      <c r="I27" s="122"/>
    </row>
    <row r="28" spans="1:9" ht="15" customHeight="1">
      <c r="A28" s="101"/>
      <c r="B28" s="957" t="s">
        <v>57</v>
      </c>
      <c r="C28" s="957"/>
      <c r="D28" s="957"/>
      <c r="E28" s="957"/>
      <c r="F28" s="957"/>
      <c r="G28" s="173"/>
      <c r="H28" s="122"/>
      <c r="I28" s="122"/>
    </row>
    <row r="29" spans="1:9" ht="15" customHeight="1">
      <c r="A29" s="101"/>
      <c r="B29" s="957" t="s">
        <v>58</v>
      </c>
      <c r="C29" s="957"/>
      <c r="D29" s="957"/>
      <c r="E29" s="957"/>
      <c r="F29" s="957"/>
      <c r="G29" s="172">
        <v>0</v>
      </c>
      <c r="H29" s="122"/>
      <c r="I29" s="122"/>
    </row>
    <row r="30" spans="1:9" ht="2.25" customHeight="1">
      <c r="A30" s="101"/>
      <c r="G30" s="173"/>
      <c r="H30" s="122"/>
      <c r="I30" s="122"/>
    </row>
    <row r="31" spans="1:9" ht="15" customHeight="1">
      <c r="A31" s="101"/>
      <c r="B31" s="957" t="s">
        <v>59</v>
      </c>
      <c r="C31" s="957"/>
      <c r="D31" s="957"/>
      <c r="E31" s="957"/>
      <c r="F31" s="957"/>
      <c r="G31" s="172">
        <f>+G25+G27+G29</f>
        <v>0</v>
      </c>
      <c r="H31" s="172">
        <f>+G25+G27+G29</f>
        <v>0</v>
      </c>
      <c r="I31" s="122"/>
    </row>
    <row r="32" spans="1:9" ht="1.5" customHeight="1">
      <c r="A32" s="101"/>
      <c r="G32" s="173"/>
      <c r="H32" s="122"/>
      <c r="I32" s="122"/>
    </row>
    <row r="33" spans="1:9" ht="15" customHeight="1">
      <c r="A33" s="102">
        <v>2</v>
      </c>
      <c r="B33" s="959" t="s">
        <v>60</v>
      </c>
      <c r="C33" s="959"/>
      <c r="D33" s="959"/>
      <c r="E33" s="959"/>
      <c r="F33" s="959"/>
      <c r="G33" s="172"/>
      <c r="H33" s="122"/>
      <c r="I33" s="122"/>
    </row>
    <row r="34" spans="1:9" ht="15" customHeight="1">
      <c r="A34" s="102"/>
      <c r="B34" s="956" t="s">
        <v>31</v>
      </c>
      <c r="C34" s="956"/>
      <c r="D34" s="956"/>
      <c r="E34" s="956"/>
      <c r="F34" s="956"/>
      <c r="G34" s="172">
        <f>'INCOM CACLULATION'!G24</f>
        <v>0</v>
      </c>
      <c r="H34" s="122"/>
      <c r="I34" s="122"/>
    </row>
    <row r="35" spans="1:9" ht="15" customHeight="1">
      <c r="A35" s="103"/>
      <c r="B35" s="951" t="s">
        <v>30</v>
      </c>
      <c r="C35" s="951"/>
      <c r="D35" s="951"/>
      <c r="E35" s="951"/>
      <c r="F35" s="951"/>
      <c r="G35" s="172">
        <f>'INCOM CACLULATION'!G19</f>
        <v>0</v>
      </c>
      <c r="H35" s="122"/>
      <c r="I35" s="122"/>
    </row>
    <row r="36" spans="1:9" ht="15" customHeight="1">
      <c r="A36" s="103"/>
      <c r="B36" s="950" t="s">
        <v>168</v>
      </c>
      <c r="C36" s="951"/>
      <c r="D36" s="951"/>
      <c r="E36" s="951"/>
      <c r="F36" s="952"/>
      <c r="G36" s="334">
        <f>'INCOM CACLULATION'!G25</f>
        <v>0</v>
      </c>
      <c r="H36" s="122"/>
      <c r="I36" s="122"/>
    </row>
    <row r="37" spans="1:9" ht="15" customHeight="1">
      <c r="A37" s="102">
        <v>3</v>
      </c>
      <c r="B37" s="956" t="s">
        <v>61</v>
      </c>
      <c r="C37" s="956"/>
      <c r="D37" s="956"/>
      <c r="E37" s="956"/>
      <c r="F37" s="956"/>
      <c r="G37" s="173"/>
      <c r="H37" s="172">
        <f>SUM(H31-G34-G35-G36)</f>
        <v>0</v>
      </c>
      <c r="I37" s="122"/>
    </row>
    <row r="38" spans="1:9" ht="1.5" customHeight="1">
      <c r="A38" s="101"/>
      <c r="G38" s="173"/>
      <c r="H38" s="122"/>
      <c r="I38" s="122"/>
    </row>
    <row r="39" spans="1:9" ht="15" customHeight="1">
      <c r="A39" s="102">
        <v>4</v>
      </c>
      <c r="B39" s="956" t="s">
        <v>93</v>
      </c>
      <c r="C39" s="956"/>
      <c r="D39" s="956"/>
      <c r="E39" s="956"/>
      <c r="F39" s="956"/>
      <c r="G39" s="173"/>
      <c r="H39" s="122"/>
      <c r="I39" s="122"/>
    </row>
    <row r="40" spans="1:9" ht="1.5" customHeight="1">
      <c r="A40" s="101"/>
      <c r="G40" s="173"/>
      <c r="H40" s="122"/>
      <c r="I40" s="122"/>
    </row>
    <row r="41" spans="1:9" ht="15" customHeight="1">
      <c r="A41" s="101"/>
      <c r="B41" s="956" t="s">
        <v>62</v>
      </c>
      <c r="C41" s="956"/>
      <c r="D41" s="956"/>
      <c r="E41" s="956"/>
      <c r="F41" s="956"/>
      <c r="G41" s="172">
        <v>0</v>
      </c>
      <c r="H41" s="122"/>
      <c r="I41" s="122"/>
    </row>
    <row r="42" spans="1:9" ht="15" customHeight="1">
      <c r="A42" s="101"/>
      <c r="B42" s="956" t="s">
        <v>571</v>
      </c>
      <c r="C42" s="956"/>
      <c r="D42" s="956"/>
      <c r="E42" s="956"/>
      <c r="F42" s="956"/>
      <c r="G42" s="172">
        <f>DETAILS!B38</f>
        <v>0</v>
      </c>
      <c r="H42" s="122"/>
      <c r="I42" s="122"/>
    </row>
    <row r="43" spans="1:9" ht="1.5" customHeight="1">
      <c r="A43" s="101"/>
      <c r="G43" s="118"/>
      <c r="H43" s="122"/>
      <c r="I43" s="122"/>
    </row>
    <row r="44" spans="1:9" ht="15" customHeight="1">
      <c r="A44" s="102">
        <v>5</v>
      </c>
      <c r="B44" s="956" t="s">
        <v>63</v>
      </c>
      <c r="C44" s="956"/>
      <c r="D44" s="956"/>
      <c r="E44" s="956"/>
      <c r="F44" s="956"/>
      <c r="G44" s="118"/>
      <c r="H44" s="172">
        <f>SUM(G41+G42)</f>
        <v>0</v>
      </c>
      <c r="I44" s="122"/>
    </row>
    <row r="45" spans="1:9" ht="1.5" customHeight="1">
      <c r="A45" s="101"/>
      <c r="G45" s="118"/>
      <c r="H45" s="122"/>
      <c r="I45" s="122"/>
    </row>
    <row r="46" spans="1:9" ht="15" customHeight="1">
      <c r="A46" s="102">
        <v>6</v>
      </c>
      <c r="B46" s="956" t="s">
        <v>64</v>
      </c>
      <c r="C46" s="956"/>
      <c r="D46" s="956"/>
      <c r="E46" s="956"/>
      <c r="F46" s="956"/>
      <c r="G46" s="118"/>
      <c r="H46" s="122"/>
      <c r="I46" s="122"/>
    </row>
    <row r="47" spans="1:9" ht="15" customHeight="1">
      <c r="A47" s="102"/>
      <c r="B47" s="956" t="s">
        <v>65</v>
      </c>
      <c r="C47" s="956"/>
      <c r="D47" s="956"/>
      <c r="E47" s="956"/>
      <c r="F47" s="956"/>
      <c r="G47" s="118"/>
      <c r="H47" s="122"/>
      <c r="I47" s="217">
        <f>SUM(H37-H44)</f>
        <v>0</v>
      </c>
    </row>
    <row r="48" spans="1:9" ht="4.5" customHeight="1">
      <c r="A48" s="101"/>
      <c r="G48" s="118"/>
      <c r="H48" s="122"/>
      <c r="I48" s="122"/>
    </row>
    <row r="49" spans="1:9" ht="15" customHeight="1">
      <c r="A49" s="102">
        <v>7</v>
      </c>
      <c r="B49" s="956" t="s">
        <v>94</v>
      </c>
      <c r="C49" s="956"/>
      <c r="D49" s="956"/>
      <c r="E49" s="956"/>
      <c r="F49" s="956"/>
      <c r="G49" s="118"/>
      <c r="H49" s="123"/>
      <c r="I49" s="122"/>
    </row>
    <row r="50" spans="1:9" ht="15" customHeight="1">
      <c r="A50" s="102"/>
      <c r="B50" s="956" t="s">
        <v>582</v>
      </c>
      <c r="C50" s="956"/>
      <c r="D50" s="956"/>
      <c r="E50" s="956"/>
      <c r="F50" s="956"/>
      <c r="G50" s="287">
        <f>DETAILS!B44</f>
        <v>0</v>
      </c>
      <c r="H50" s="42"/>
      <c r="I50" s="326">
        <f>G50</f>
        <v>0</v>
      </c>
    </row>
    <row r="51" spans="1:9" ht="15" customHeight="1">
      <c r="A51" s="102"/>
      <c r="B51" s="956" t="s">
        <v>583</v>
      </c>
      <c r="C51" s="956"/>
      <c r="D51" s="956"/>
      <c r="E51" s="956"/>
      <c r="F51" s="956"/>
      <c r="G51" s="287">
        <f>DETAILS!B45</f>
        <v>0</v>
      </c>
      <c r="H51" s="42"/>
      <c r="I51" s="326">
        <f>G51</f>
        <v>0</v>
      </c>
    </row>
    <row r="52" spans="1:9" ht="15" customHeight="1">
      <c r="A52" s="102"/>
      <c r="B52" s="956" t="s">
        <v>178</v>
      </c>
      <c r="C52" s="956"/>
      <c r="D52" s="956"/>
      <c r="E52" s="956"/>
      <c r="F52" s="956"/>
      <c r="G52" s="287">
        <f>DETAILS!B49</f>
        <v>0</v>
      </c>
      <c r="H52" s="42"/>
      <c r="I52" s="326">
        <f>G52</f>
        <v>0</v>
      </c>
    </row>
    <row r="53" spans="1:10" ht="10.5" customHeight="1">
      <c r="A53" s="103"/>
      <c r="B53" s="956" t="s">
        <v>130</v>
      </c>
      <c r="C53" s="956"/>
      <c r="D53" s="956"/>
      <c r="E53" s="956"/>
      <c r="F53" s="956"/>
      <c r="G53" s="287"/>
      <c r="H53" s="42"/>
      <c r="I53" s="171">
        <f>+G53</f>
        <v>0</v>
      </c>
      <c r="J53" s="34">
        <f>+G50+G51+G52</f>
        <v>0</v>
      </c>
    </row>
    <row r="54" spans="1:9" ht="10.5" customHeight="1">
      <c r="A54" s="103"/>
      <c r="B54" s="956" t="s">
        <v>130</v>
      </c>
      <c r="C54" s="956"/>
      <c r="D54" s="956"/>
      <c r="E54" s="956"/>
      <c r="F54" s="956"/>
      <c r="G54" s="313"/>
      <c r="H54" s="101"/>
      <c r="I54" s="171">
        <f>+G54</f>
        <v>0</v>
      </c>
    </row>
    <row r="55" spans="1:10" ht="15" customHeight="1" thickBot="1">
      <c r="A55" s="102"/>
      <c r="B55" s="956" t="s">
        <v>99</v>
      </c>
      <c r="C55" s="956"/>
      <c r="D55" s="956"/>
      <c r="E55" s="956"/>
      <c r="F55" s="956"/>
      <c r="G55" s="313">
        <f>IF(DETAILS!H10&gt;=200000,200000,DETAILS!H10)</f>
        <v>0</v>
      </c>
      <c r="H55" s="101"/>
      <c r="I55" s="254">
        <f>+-G55</f>
        <v>0</v>
      </c>
      <c r="J55" s="34">
        <f>+G53</f>
        <v>0</v>
      </c>
    </row>
    <row r="56" spans="1:10" ht="21" customHeight="1" thickBot="1">
      <c r="A56" s="314">
        <v>8</v>
      </c>
      <c r="B56" s="993" t="s">
        <v>66</v>
      </c>
      <c r="C56" s="993"/>
      <c r="D56" s="993"/>
      <c r="E56" s="993"/>
      <c r="F56" s="993"/>
      <c r="G56" s="317"/>
      <c r="H56" s="318"/>
      <c r="I56" s="316">
        <f>SUM(I47:I55)</f>
        <v>0</v>
      </c>
      <c r="J56" s="34">
        <f>+G54</f>
        <v>0</v>
      </c>
    </row>
    <row r="57" spans="1:9" ht="15" customHeight="1">
      <c r="A57" s="102">
        <v>9</v>
      </c>
      <c r="B57" s="956" t="s">
        <v>95</v>
      </c>
      <c r="C57" s="956"/>
      <c r="D57" s="956"/>
      <c r="E57" s="956"/>
      <c r="F57" s="956"/>
      <c r="G57" s="119" t="s">
        <v>67</v>
      </c>
      <c r="H57" s="122" t="s">
        <v>68</v>
      </c>
      <c r="I57" s="122"/>
    </row>
    <row r="58" spans="1:9" ht="12" customHeight="1">
      <c r="A58" s="102"/>
      <c r="B58" s="991" t="s">
        <v>69</v>
      </c>
      <c r="C58" s="991"/>
      <c r="D58" s="991"/>
      <c r="E58" s="991"/>
      <c r="F58" s="991"/>
      <c r="G58" s="119" t="s">
        <v>70</v>
      </c>
      <c r="H58" s="122" t="s">
        <v>70</v>
      </c>
      <c r="I58" s="122"/>
    </row>
    <row r="59" spans="1:9" ht="15" customHeight="1">
      <c r="A59" s="101"/>
      <c r="B59" s="991" t="s">
        <v>2</v>
      </c>
      <c r="C59" s="991"/>
      <c r="D59" s="991"/>
      <c r="E59" s="991"/>
      <c r="F59" s="991"/>
      <c r="G59" s="120"/>
      <c r="H59" s="124"/>
      <c r="I59" s="122"/>
    </row>
    <row r="60" spans="1:9" ht="14.25" customHeight="1">
      <c r="A60" s="101"/>
      <c r="B60" s="956" t="s">
        <v>131</v>
      </c>
      <c r="C60" s="956"/>
      <c r="D60" s="956"/>
      <c r="E60" s="956"/>
      <c r="F60" s="956"/>
      <c r="G60" s="215">
        <f>'INCOM CACLULATION'!F70</f>
        <v>0</v>
      </c>
      <c r="H60" s="215">
        <f>+G60</f>
        <v>0</v>
      </c>
      <c r="I60" s="122"/>
    </row>
    <row r="61" spans="1:9" ht="15" customHeight="1">
      <c r="A61" s="101"/>
      <c r="B61" s="959" t="s">
        <v>132</v>
      </c>
      <c r="C61" s="959"/>
      <c r="D61" s="959"/>
      <c r="E61" s="959"/>
      <c r="F61" s="959"/>
      <c r="G61" s="215">
        <f>'INCOM CACLULATION'!F71</f>
        <v>0</v>
      </c>
      <c r="H61" s="215">
        <f>+G61</f>
        <v>0</v>
      </c>
      <c r="I61" s="122"/>
    </row>
    <row r="62" spans="1:9" ht="15" customHeight="1">
      <c r="A62" s="101"/>
      <c r="B62" s="959" t="s">
        <v>133</v>
      </c>
      <c r="C62" s="959"/>
      <c r="D62" s="959"/>
      <c r="E62" s="959"/>
      <c r="F62" s="959"/>
      <c r="G62" s="215">
        <f>'INCOM CACLULATION'!F72</f>
        <v>0</v>
      </c>
      <c r="H62" s="215">
        <f aca="true" t="shared" si="0" ref="H62:H83">+G62</f>
        <v>0</v>
      </c>
      <c r="I62" s="122"/>
    </row>
    <row r="63" spans="1:9" ht="15" customHeight="1">
      <c r="A63" s="101"/>
      <c r="B63" s="959" t="s">
        <v>134</v>
      </c>
      <c r="C63" s="959"/>
      <c r="D63" s="959"/>
      <c r="E63" s="959"/>
      <c r="F63" s="959"/>
      <c r="G63" s="215">
        <f>'INCOM CACLULATION'!F73</f>
        <v>0</v>
      </c>
      <c r="H63" s="215">
        <f t="shared" si="0"/>
        <v>0</v>
      </c>
      <c r="I63" s="122"/>
    </row>
    <row r="64" spans="1:9" ht="15" customHeight="1">
      <c r="A64" s="101"/>
      <c r="B64" s="959" t="s">
        <v>135</v>
      </c>
      <c r="C64" s="959"/>
      <c r="D64" s="959"/>
      <c r="E64" s="959"/>
      <c r="F64" s="959"/>
      <c r="G64" s="215">
        <f>'INCOM CACLULATION'!F74</f>
        <v>0</v>
      </c>
      <c r="H64" s="215">
        <f t="shared" si="0"/>
        <v>0</v>
      </c>
      <c r="I64" s="122"/>
    </row>
    <row r="65" spans="1:9" ht="15" customHeight="1">
      <c r="A65" s="101"/>
      <c r="B65" s="959" t="s">
        <v>136</v>
      </c>
      <c r="C65" s="959"/>
      <c r="D65" s="959"/>
      <c r="E65" s="959"/>
      <c r="F65" s="959"/>
      <c r="G65" s="215">
        <f>'INCOM CACLULATION'!F75</f>
        <v>0</v>
      </c>
      <c r="H65" s="215">
        <f t="shared" si="0"/>
        <v>0</v>
      </c>
      <c r="I65" s="122"/>
    </row>
    <row r="66" spans="1:9" ht="15" customHeight="1">
      <c r="A66" s="101"/>
      <c r="B66" s="959" t="s">
        <v>137</v>
      </c>
      <c r="C66" s="959"/>
      <c r="D66" s="959"/>
      <c r="E66" s="959"/>
      <c r="F66" s="959"/>
      <c r="G66" s="215">
        <f>DETAILS!I12</f>
        <v>0</v>
      </c>
      <c r="H66" s="215">
        <f t="shared" si="0"/>
        <v>0</v>
      </c>
      <c r="I66" s="122"/>
    </row>
    <row r="67" spans="1:9" ht="15" customHeight="1">
      <c r="A67" s="101"/>
      <c r="B67" s="959" t="s">
        <v>138</v>
      </c>
      <c r="C67" s="959"/>
      <c r="D67" s="959"/>
      <c r="E67" s="959"/>
      <c r="F67" s="959"/>
      <c r="G67" s="215">
        <f>DETAILS!I13</f>
        <v>0</v>
      </c>
      <c r="H67" s="215">
        <f t="shared" si="0"/>
        <v>0</v>
      </c>
      <c r="I67" s="122"/>
    </row>
    <row r="68" spans="1:9" ht="15" customHeight="1">
      <c r="A68" s="101"/>
      <c r="B68" s="55" t="s">
        <v>139</v>
      </c>
      <c r="C68" s="55"/>
      <c r="D68" s="55"/>
      <c r="E68" s="55"/>
      <c r="F68" s="55"/>
      <c r="G68" s="215">
        <f>'INCOM CACLULATION'!F80</f>
        <v>0</v>
      </c>
      <c r="H68" s="215">
        <f t="shared" si="0"/>
        <v>0</v>
      </c>
      <c r="I68" s="122"/>
    </row>
    <row r="69" spans="1:9" ht="15" customHeight="1">
      <c r="A69" s="101"/>
      <c r="B69" s="55" t="s">
        <v>140</v>
      </c>
      <c r="C69" s="55"/>
      <c r="D69" s="55"/>
      <c r="E69" s="55"/>
      <c r="F69" s="55"/>
      <c r="G69" s="215">
        <f>'INCOM CACLULATION'!F81</f>
        <v>0</v>
      </c>
      <c r="H69" s="215">
        <f t="shared" si="0"/>
        <v>0</v>
      </c>
      <c r="I69" s="122"/>
    </row>
    <row r="70" spans="1:9" ht="15" customHeight="1">
      <c r="A70" s="101"/>
      <c r="B70" s="55" t="s">
        <v>141</v>
      </c>
      <c r="C70" s="55"/>
      <c r="D70" s="55"/>
      <c r="E70" s="55"/>
      <c r="F70" s="55"/>
      <c r="G70" s="215">
        <f>'INCOM CACLULATION'!F82</f>
        <v>0</v>
      </c>
      <c r="H70" s="215">
        <f t="shared" si="0"/>
        <v>0</v>
      </c>
      <c r="I70" s="122"/>
    </row>
    <row r="71" spans="1:9" ht="15" customHeight="1">
      <c r="A71" s="101"/>
      <c r="B71" s="55" t="s">
        <v>142</v>
      </c>
      <c r="C71" s="55"/>
      <c r="D71" s="55"/>
      <c r="E71" s="55"/>
      <c r="F71" s="55"/>
      <c r="G71" s="215">
        <f>'INCOM CACLULATION'!F83</f>
        <v>0</v>
      </c>
      <c r="H71" s="215">
        <f t="shared" si="0"/>
        <v>0</v>
      </c>
      <c r="I71" s="122"/>
    </row>
    <row r="72" spans="1:9" ht="15" customHeight="1">
      <c r="A72" s="101"/>
      <c r="B72" s="55" t="s">
        <v>143</v>
      </c>
      <c r="C72" s="55"/>
      <c r="D72" s="55"/>
      <c r="E72" s="55"/>
      <c r="F72" s="55"/>
      <c r="G72" s="215">
        <f>'INCOM CACLULATION'!F84</f>
        <v>0</v>
      </c>
      <c r="H72" s="215">
        <f t="shared" si="0"/>
        <v>0</v>
      </c>
      <c r="I72" s="122"/>
    </row>
    <row r="73" spans="1:9" ht="15" customHeight="1">
      <c r="A73" s="101"/>
      <c r="B73" s="55" t="s">
        <v>144</v>
      </c>
      <c r="C73" s="55"/>
      <c r="D73" s="55"/>
      <c r="E73" s="55"/>
      <c r="F73" s="55"/>
      <c r="G73" s="215">
        <f>'INCOM CACLULATION'!F85</f>
        <v>0</v>
      </c>
      <c r="H73" s="215">
        <f t="shared" si="0"/>
        <v>0</v>
      </c>
      <c r="I73" s="122"/>
    </row>
    <row r="74" spans="1:9" ht="15" customHeight="1">
      <c r="A74" s="101"/>
      <c r="B74" s="55" t="s">
        <v>145</v>
      </c>
      <c r="C74" s="55"/>
      <c r="D74" s="55"/>
      <c r="E74" s="55"/>
      <c r="F74" s="55"/>
      <c r="G74" s="215">
        <f>'INCOM CACLULATION'!F87</f>
        <v>0</v>
      </c>
      <c r="H74" s="215">
        <f t="shared" si="0"/>
        <v>0</v>
      </c>
      <c r="I74" s="122"/>
    </row>
    <row r="75" spans="1:9" ht="15" customHeight="1">
      <c r="A75" s="101"/>
      <c r="B75" s="55" t="s">
        <v>146</v>
      </c>
      <c r="C75" s="55"/>
      <c r="D75" s="55"/>
      <c r="E75" s="55"/>
      <c r="F75" s="55"/>
      <c r="G75" s="215">
        <f>'INCOM CACLULATION'!F89</f>
        <v>0</v>
      </c>
      <c r="H75" s="215">
        <f t="shared" si="0"/>
        <v>0</v>
      </c>
      <c r="I75" s="122"/>
    </row>
    <row r="76" spans="1:9" ht="15" customHeight="1">
      <c r="A76" s="101"/>
      <c r="B76" s="55" t="s">
        <v>147</v>
      </c>
      <c r="C76" s="55"/>
      <c r="D76" s="55"/>
      <c r="E76" s="55"/>
      <c r="F76" s="55"/>
      <c r="G76" s="215">
        <f>'INCOM CACLULATION'!F90</f>
        <v>0</v>
      </c>
      <c r="H76" s="215">
        <f t="shared" si="0"/>
        <v>0</v>
      </c>
      <c r="I76" s="122"/>
    </row>
    <row r="77" spans="1:9" ht="15" customHeight="1">
      <c r="A77" s="101"/>
      <c r="B77" s="55" t="s">
        <v>177</v>
      </c>
      <c r="C77" s="55"/>
      <c r="D77" s="55"/>
      <c r="E77" s="55"/>
      <c r="F77" s="55"/>
      <c r="G77" s="215">
        <v>0</v>
      </c>
      <c r="H77" s="215">
        <v>0</v>
      </c>
      <c r="I77" s="122"/>
    </row>
    <row r="78" spans="1:9" ht="15" customHeight="1">
      <c r="A78" s="101"/>
      <c r="B78" s="55" t="s">
        <v>148</v>
      </c>
      <c r="C78" s="55"/>
      <c r="D78" s="55"/>
      <c r="E78" s="55"/>
      <c r="F78" s="55"/>
      <c r="G78" s="215">
        <f>'INCOM CACLULATION'!F93</f>
        <v>0</v>
      </c>
      <c r="H78" s="215">
        <f t="shared" si="0"/>
        <v>0</v>
      </c>
      <c r="I78" s="122"/>
    </row>
    <row r="79" spans="1:9" ht="15" customHeight="1" thickBot="1">
      <c r="A79" s="105"/>
      <c r="B79" s="327" t="s">
        <v>149</v>
      </c>
      <c r="C79" s="327"/>
      <c r="D79" s="327"/>
      <c r="E79" s="327"/>
      <c r="F79" s="327"/>
      <c r="G79" s="328">
        <f>'INCOM CACLULATION'!F94</f>
        <v>0</v>
      </c>
      <c r="H79" s="328">
        <f t="shared" si="0"/>
        <v>0</v>
      </c>
      <c r="I79" s="329"/>
    </row>
    <row r="80" spans="1:9" ht="15" customHeight="1">
      <c r="A80" s="101"/>
      <c r="B80" s="55" t="s">
        <v>150</v>
      </c>
      <c r="C80" s="55"/>
      <c r="D80" s="55"/>
      <c r="E80" s="55"/>
      <c r="F80" s="55"/>
      <c r="G80" s="217">
        <f>'INCOM CACLULATION'!F95</f>
        <v>0</v>
      </c>
      <c r="H80" s="217">
        <f t="shared" si="0"/>
        <v>0</v>
      </c>
      <c r="I80" s="122"/>
    </row>
    <row r="81" spans="1:9" ht="15" customHeight="1">
      <c r="A81" s="101"/>
      <c r="B81" s="55" t="s">
        <v>151</v>
      </c>
      <c r="C81" s="55"/>
      <c r="D81" s="55"/>
      <c r="E81" s="55"/>
      <c r="F81" s="55"/>
      <c r="G81" s="216">
        <f>'INCOM CACLULATION'!F96</f>
        <v>0</v>
      </c>
      <c r="H81" s="216">
        <f t="shared" si="0"/>
        <v>0</v>
      </c>
      <c r="I81" s="122"/>
    </row>
    <row r="82" spans="1:9" ht="10.5" customHeight="1" thickBot="1">
      <c r="A82" s="101"/>
      <c r="B82" s="55" t="s">
        <v>153</v>
      </c>
      <c r="C82" s="55"/>
      <c r="D82" s="55"/>
      <c r="E82" s="55"/>
      <c r="F82" s="55"/>
      <c r="G82" s="320">
        <v>0</v>
      </c>
      <c r="H82" s="216">
        <f t="shared" si="0"/>
        <v>0</v>
      </c>
      <c r="I82" s="122"/>
    </row>
    <row r="83" spans="1:9" ht="15" customHeight="1" thickBot="1">
      <c r="A83" s="315"/>
      <c r="B83" s="993" t="s">
        <v>152</v>
      </c>
      <c r="C83" s="993"/>
      <c r="D83" s="993"/>
      <c r="E83" s="993"/>
      <c r="F83" s="993"/>
      <c r="G83" s="319">
        <f>SUM(G60:G82)</f>
        <v>0</v>
      </c>
      <c r="H83" s="328">
        <f t="shared" si="0"/>
        <v>0</v>
      </c>
      <c r="I83" s="280">
        <f>IF(H83&lt;=150000,H83,150000)</f>
        <v>0</v>
      </c>
    </row>
    <row r="84" spans="1:9" ht="6" customHeight="1">
      <c r="A84" s="134"/>
      <c r="B84" s="994"/>
      <c r="C84" s="994"/>
      <c r="D84" s="994"/>
      <c r="E84" s="994"/>
      <c r="F84" s="994"/>
      <c r="G84" s="475"/>
      <c r="H84" s="475"/>
      <c r="I84" s="121"/>
    </row>
    <row r="85" spans="1:10" ht="15" customHeight="1" thickBot="1">
      <c r="A85" s="101"/>
      <c r="B85" s="956" t="s">
        <v>71</v>
      </c>
      <c r="C85" s="956"/>
      <c r="D85" s="956"/>
      <c r="E85" s="956"/>
      <c r="F85" s="956"/>
      <c r="G85" s="217">
        <v>0</v>
      </c>
      <c r="H85" s="217">
        <v>0</v>
      </c>
      <c r="I85" s="280">
        <f>+H85</f>
        <v>0</v>
      </c>
      <c r="J85" s="35">
        <v>100000</v>
      </c>
    </row>
    <row r="86" spans="1:10" ht="6.75" customHeight="1">
      <c r="A86" s="101"/>
      <c r="B86" s="992"/>
      <c r="C86" s="992"/>
      <c r="D86" s="992"/>
      <c r="E86" s="992"/>
      <c r="F86" s="992"/>
      <c r="G86" s="216"/>
      <c r="H86" s="216"/>
      <c r="I86" s="122"/>
      <c r="J86" s="36">
        <f>+H83</f>
        <v>0</v>
      </c>
    </row>
    <row r="87" spans="1:10" ht="15" customHeight="1" thickBot="1">
      <c r="A87" s="101"/>
      <c r="B87" s="956" t="s">
        <v>176</v>
      </c>
      <c r="C87" s="956"/>
      <c r="D87" s="956"/>
      <c r="E87" s="956"/>
      <c r="F87" s="956"/>
      <c r="G87" s="217">
        <f>DETAILS!G18</f>
        <v>0</v>
      </c>
      <c r="H87" s="280">
        <f>IF(G87&gt;50000,50000,G87)</f>
        <v>0</v>
      </c>
      <c r="I87" s="280">
        <f>+H87</f>
        <v>0</v>
      </c>
      <c r="J87" s="34">
        <f>MIN(J85,J86)</f>
        <v>0</v>
      </c>
    </row>
    <row r="88" spans="1:9" ht="6" customHeight="1">
      <c r="A88" s="101"/>
      <c r="B88" s="992"/>
      <c r="C88" s="992"/>
      <c r="D88" s="992"/>
      <c r="E88" s="992"/>
      <c r="F88" s="992"/>
      <c r="G88" s="216"/>
      <c r="H88" s="216"/>
      <c r="I88" s="122"/>
    </row>
    <row r="89" spans="1:9" ht="15" customHeight="1" thickBot="1">
      <c r="A89" s="105"/>
      <c r="B89" s="995" t="s">
        <v>464</v>
      </c>
      <c r="C89" s="995"/>
      <c r="D89" s="995"/>
      <c r="E89" s="995"/>
      <c r="F89" s="995"/>
      <c r="G89" s="218">
        <f>SUM(G83:G87)</f>
        <v>0</v>
      </c>
      <c r="H89" s="218">
        <f>SUM(H83:H87)</f>
        <v>0</v>
      </c>
      <c r="I89" s="218">
        <f>SUM(I83:I87)</f>
        <v>0</v>
      </c>
    </row>
    <row r="90" spans="1:9" ht="2.25" customHeight="1" thickBot="1">
      <c r="A90" s="982"/>
      <c r="B90" s="983"/>
      <c r="C90" s="983"/>
      <c r="D90" s="983"/>
      <c r="E90" s="983"/>
      <c r="F90" s="983"/>
      <c r="G90" s="983"/>
      <c r="H90" s="983"/>
      <c r="I90" s="984"/>
    </row>
    <row r="91" spans="1:9" s="56" customFormat="1" ht="15" customHeight="1">
      <c r="A91" s="132"/>
      <c r="B91" s="996" t="s">
        <v>96</v>
      </c>
      <c r="C91" s="996"/>
      <c r="D91" s="996"/>
      <c r="E91" s="996"/>
      <c r="F91" s="996"/>
      <c r="G91" s="996"/>
      <c r="H91" s="996"/>
      <c r="I91" s="997"/>
    </row>
    <row r="92" spans="1:9" s="56" customFormat="1" ht="15" customHeight="1">
      <c r="A92" s="133"/>
      <c r="B92" s="998" t="s">
        <v>72</v>
      </c>
      <c r="C92" s="998"/>
      <c r="D92" s="998"/>
      <c r="E92" s="998"/>
      <c r="F92" s="998"/>
      <c r="G92" s="998"/>
      <c r="H92" s="998"/>
      <c r="I92" s="999"/>
    </row>
    <row r="93" spans="1:9" s="56" customFormat="1" ht="0.75" customHeight="1" thickBot="1">
      <c r="A93" s="1000" t="s">
        <v>73</v>
      </c>
      <c r="B93" s="1001"/>
      <c r="C93" s="1001"/>
      <c r="D93" s="1001"/>
      <c r="E93" s="1001"/>
      <c r="F93" s="1001"/>
      <c r="G93" s="1001"/>
      <c r="H93" s="1001"/>
      <c r="I93" s="1002"/>
    </row>
    <row r="94" spans="1:9" ht="1.5" customHeight="1" thickBot="1">
      <c r="A94" s="110"/>
      <c r="G94" s="31"/>
      <c r="H94" s="31"/>
      <c r="I94" s="476"/>
    </row>
    <row r="95" spans="1:9" ht="15" customHeight="1">
      <c r="A95" s="134"/>
      <c r="B95" s="1003" t="s">
        <v>74</v>
      </c>
      <c r="C95" s="1003"/>
      <c r="D95" s="1003"/>
      <c r="E95" s="1003"/>
      <c r="F95" s="1003"/>
      <c r="G95" s="135" t="s">
        <v>75</v>
      </c>
      <c r="H95" s="121" t="s">
        <v>68</v>
      </c>
      <c r="I95" s="121"/>
    </row>
    <row r="96" spans="1:9" ht="15" customHeight="1">
      <c r="A96" s="101"/>
      <c r="B96" s="983" t="s">
        <v>76</v>
      </c>
      <c r="C96" s="983"/>
      <c r="D96" s="983"/>
      <c r="E96" s="1004" t="s">
        <v>77</v>
      </c>
      <c r="F96" s="1004"/>
      <c r="G96" s="125" t="s">
        <v>70</v>
      </c>
      <c r="H96" s="129" t="s">
        <v>70</v>
      </c>
      <c r="I96" s="122"/>
    </row>
    <row r="97" spans="1:9" ht="15" customHeight="1">
      <c r="A97" s="101"/>
      <c r="B97" s="953" t="s">
        <v>154</v>
      </c>
      <c r="C97" s="953"/>
      <c r="D97" s="953"/>
      <c r="E97" s="953"/>
      <c r="F97" s="303">
        <f>DETAILS!G19</f>
        <v>0</v>
      </c>
      <c r="G97" s="172">
        <f>IF(F97&lt;=25000,F97,25000)</f>
        <v>0</v>
      </c>
      <c r="H97" s="172">
        <f aca="true" t="shared" si="1" ref="G97:H106">+G97</f>
        <v>0</v>
      </c>
      <c r="I97" s="122"/>
    </row>
    <row r="98" spans="1:9" ht="15" customHeight="1">
      <c r="A98" s="101"/>
      <c r="B98" s="953" t="s">
        <v>155</v>
      </c>
      <c r="C98" s="953"/>
      <c r="D98" s="953"/>
      <c r="E98" s="953"/>
      <c r="F98" s="303">
        <f>DETAILS!G20</f>
        <v>0</v>
      </c>
      <c r="G98" s="172">
        <f>+F98</f>
        <v>0</v>
      </c>
      <c r="H98" s="172">
        <f>+G98</f>
        <v>0</v>
      </c>
      <c r="I98" s="122"/>
    </row>
    <row r="99" spans="1:9" ht="15" customHeight="1">
      <c r="A99" s="101"/>
      <c r="B99" s="953" t="s">
        <v>156</v>
      </c>
      <c r="C99" s="953"/>
      <c r="D99" s="953"/>
      <c r="E99" s="953"/>
      <c r="F99" s="303">
        <f>DETAILS!G21</f>
        <v>0</v>
      </c>
      <c r="G99" s="172">
        <f t="shared" si="1"/>
        <v>0</v>
      </c>
      <c r="H99" s="172">
        <f t="shared" si="1"/>
        <v>0</v>
      </c>
      <c r="I99" s="122"/>
    </row>
    <row r="100" spans="1:9" ht="15" customHeight="1">
      <c r="A100" s="101"/>
      <c r="B100" s="953" t="s">
        <v>157</v>
      </c>
      <c r="C100" s="953"/>
      <c r="D100" s="953"/>
      <c r="E100" s="953"/>
      <c r="F100" s="303">
        <f>DETAILS!G22</f>
        <v>0</v>
      </c>
      <c r="G100" s="174">
        <f>+F100</f>
        <v>0</v>
      </c>
      <c r="H100" s="172">
        <f t="shared" si="1"/>
        <v>0</v>
      </c>
      <c r="I100" s="122"/>
    </row>
    <row r="101" spans="1:9" ht="15" customHeight="1">
      <c r="A101" s="101"/>
      <c r="B101" s="953" t="s">
        <v>158</v>
      </c>
      <c r="C101" s="953"/>
      <c r="D101" s="953"/>
      <c r="E101" s="953"/>
      <c r="F101" s="303">
        <f>DETAILS!G23</f>
        <v>0</v>
      </c>
      <c r="G101" s="174">
        <f>IF(F101&lt;=50000,F101,50000)</f>
        <v>0</v>
      </c>
      <c r="H101" s="172">
        <f>+G101</f>
        <v>0</v>
      </c>
      <c r="I101" s="122"/>
    </row>
    <row r="102" spans="1:9" ht="15" customHeight="1">
      <c r="A102" s="101"/>
      <c r="B102" s="953" t="s">
        <v>173</v>
      </c>
      <c r="C102" s="953"/>
      <c r="D102" s="953"/>
      <c r="E102" s="953"/>
      <c r="F102" s="303">
        <f>DETAILS!H23</f>
        <v>0</v>
      </c>
      <c r="G102" s="174">
        <f>IF(F102&lt;=150000,F102,150000)</f>
        <v>0</v>
      </c>
      <c r="H102" s="172">
        <f>+G102</f>
        <v>0</v>
      </c>
      <c r="I102" s="122"/>
    </row>
    <row r="103" spans="1:9" ht="15" customHeight="1">
      <c r="A103" s="101"/>
      <c r="B103" s="953" t="s">
        <v>159</v>
      </c>
      <c r="C103" s="953"/>
      <c r="D103" s="953"/>
      <c r="E103" s="953"/>
      <c r="F103" s="303">
        <f>DETAILS!G24</f>
        <v>0</v>
      </c>
      <c r="G103" s="172">
        <f>DETAILS!G25</f>
        <v>0</v>
      </c>
      <c r="H103" s="172">
        <f t="shared" si="1"/>
        <v>0</v>
      </c>
      <c r="I103" s="122"/>
    </row>
    <row r="104" spans="1:9" ht="15" customHeight="1">
      <c r="A104" s="101"/>
      <c r="B104" s="953" t="s">
        <v>160</v>
      </c>
      <c r="C104" s="953"/>
      <c r="D104" s="953"/>
      <c r="E104" s="953"/>
      <c r="F104" s="303">
        <f>DETAILS!B44</f>
        <v>0</v>
      </c>
      <c r="G104" s="172">
        <f>IF((DETAILS!B44)&gt;10000,10000,(DETAILS!B44))</f>
        <v>0</v>
      </c>
      <c r="H104" s="172">
        <f t="shared" si="1"/>
        <v>0</v>
      </c>
      <c r="I104" s="122"/>
    </row>
    <row r="105" spans="1:9" ht="15" customHeight="1">
      <c r="A105" s="101"/>
      <c r="B105" s="953" t="s">
        <v>167</v>
      </c>
      <c r="C105" s="953"/>
      <c r="D105" s="953"/>
      <c r="E105" s="953"/>
      <c r="F105" s="303">
        <f>'INCOM CACLULATION'!G123</f>
        <v>0</v>
      </c>
      <c r="G105" s="172">
        <f t="shared" si="1"/>
        <v>0</v>
      </c>
      <c r="H105" s="172">
        <f t="shared" si="1"/>
        <v>0</v>
      </c>
      <c r="I105" s="122"/>
    </row>
    <row r="106" spans="1:9" ht="15" customHeight="1">
      <c r="A106" s="101"/>
      <c r="B106" s="953" t="s">
        <v>161</v>
      </c>
      <c r="C106" s="953"/>
      <c r="D106" s="953"/>
      <c r="E106" s="953"/>
      <c r="F106" s="303">
        <f>DETAILS!G28</f>
        <v>0</v>
      </c>
      <c r="G106" s="172">
        <f t="shared" si="1"/>
        <v>0</v>
      </c>
      <c r="H106" s="172">
        <f t="shared" si="1"/>
        <v>0</v>
      </c>
      <c r="I106" s="176"/>
    </row>
    <row r="107" spans="1:9" ht="15" customHeight="1">
      <c r="A107" s="101"/>
      <c r="B107" s="953" t="s">
        <v>162</v>
      </c>
      <c r="C107" s="953"/>
      <c r="D107" s="953"/>
      <c r="E107" s="953"/>
      <c r="F107" s="953"/>
      <c r="G107" s="119"/>
      <c r="H107" s="122"/>
      <c r="I107" s="172">
        <f>SUM(H97:H106)</f>
        <v>0</v>
      </c>
    </row>
    <row r="108" spans="1:9" ht="3" customHeight="1">
      <c r="A108" s="101"/>
      <c r="B108" s="983"/>
      <c r="C108" s="983"/>
      <c r="D108" s="983"/>
      <c r="E108" s="983"/>
      <c r="G108" s="119"/>
      <c r="H108" s="122"/>
      <c r="I108" s="173"/>
    </row>
    <row r="109" spans="1:9" ht="15" customHeight="1">
      <c r="A109" s="106">
        <v>10</v>
      </c>
      <c r="B109" s="953" t="s">
        <v>80</v>
      </c>
      <c r="C109" s="953"/>
      <c r="D109" s="953"/>
      <c r="E109" s="953"/>
      <c r="F109" s="953"/>
      <c r="G109" s="119"/>
      <c r="H109" s="122"/>
      <c r="I109" s="172"/>
    </row>
    <row r="110" spans="1:9" ht="15" customHeight="1">
      <c r="A110" s="106"/>
      <c r="B110" s="953" t="s">
        <v>81</v>
      </c>
      <c r="C110" s="953"/>
      <c r="D110" s="953"/>
      <c r="E110" s="953"/>
      <c r="F110" s="953"/>
      <c r="G110" s="119"/>
      <c r="H110" s="122"/>
      <c r="I110" s="172">
        <f>SUM(I89+I107)</f>
        <v>0</v>
      </c>
    </row>
    <row r="111" spans="1:9" ht="3" customHeight="1">
      <c r="A111" s="106"/>
      <c r="B111" s="37"/>
      <c r="C111" s="37"/>
      <c r="D111" s="37"/>
      <c r="E111" s="37"/>
      <c r="G111" s="119"/>
      <c r="H111" s="122"/>
      <c r="I111" s="173"/>
    </row>
    <row r="112" spans="1:11" ht="15" customHeight="1">
      <c r="A112" s="106">
        <v>11</v>
      </c>
      <c r="B112" s="953" t="s">
        <v>82</v>
      </c>
      <c r="C112" s="953"/>
      <c r="D112" s="953"/>
      <c r="E112" s="953"/>
      <c r="F112" s="953"/>
      <c r="G112" s="119"/>
      <c r="H112" s="122"/>
      <c r="I112" s="173">
        <f>ROUND(I56-I110,-1)</f>
        <v>0</v>
      </c>
      <c r="J112" s="52" t="s">
        <v>79</v>
      </c>
      <c r="K112" s="52" t="s">
        <v>78</v>
      </c>
    </row>
    <row r="113" spans="1:11" ht="3" customHeight="1">
      <c r="A113" s="106"/>
      <c r="B113" s="37"/>
      <c r="C113" s="37"/>
      <c r="D113" s="37"/>
      <c r="E113" s="37"/>
      <c r="G113" s="119"/>
      <c r="H113" s="122"/>
      <c r="I113" s="175"/>
      <c r="J113" s="31"/>
      <c r="K113" s="31"/>
    </row>
    <row r="114" spans="1:11" ht="15" customHeight="1">
      <c r="A114" s="106">
        <v>12</v>
      </c>
      <c r="B114" s="953" t="s">
        <v>84</v>
      </c>
      <c r="C114" s="953"/>
      <c r="D114" s="953"/>
      <c r="E114" s="953"/>
      <c r="F114" s="953"/>
      <c r="G114" s="119"/>
      <c r="H114" s="122"/>
      <c r="I114" s="174">
        <f>'INCOM CACLULATION'!H141</f>
        <v>0</v>
      </c>
      <c r="J114" s="50" t="str">
        <f>IF(I112&lt;160000,"0",IF(I112&lt;500000,(I112-160000)*0.1,IF(I112&lt;800000,((I112-500000)*0.2)+34000,((I112-800000)*0.3)+94000)))</f>
        <v>0</v>
      </c>
      <c r="K114" s="51" t="str">
        <f>IF(I112&lt;190000,"0",IF(I112&lt;500000,(I112-190000)*0.1,IF(I112&lt;800000,((I112-500000)*0.2)+31000,((I112-800000)*0.3)+91000)))</f>
        <v>0</v>
      </c>
    </row>
    <row r="115" spans="1:11" ht="3" customHeight="1">
      <c r="A115" s="106"/>
      <c r="B115" s="38"/>
      <c r="C115" s="38"/>
      <c r="D115" s="38"/>
      <c r="E115" s="38"/>
      <c r="F115" s="38"/>
      <c r="G115" s="119"/>
      <c r="H115" s="122"/>
      <c r="I115" s="122"/>
      <c r="J115" s="31"/>
      <c r="K115" s="31"/>
    </row>
    <row r="116" spans="1:13" ht="16.5" customHeight="1">
      <c r="A116" s="106">
        <v>13</v>
      </c>
      <c r="B116" s="736" t="s">
        <v>174</v>
      </c>
      <c r="C116" s="736"/>
      <c r="D116" s="736"/>
      <c r="E116" s="736"/>
      <c r="F116" s="1005"/>
      <c r="G116" s="119"/>
      <c r="H116" s="122"/>
      <c r="I116" s="122"/>
      <c r="J116" s="31"/>
      <c r="K116" s="31"/>
      <c r="M116" s="73"/>
    </row>
    <row r="117" spans="1:11" ht="15" customHeight="1">
      <c r="A117" s="106"/>
      <c r="B117" s="154" t="s">
        <v>175</v>
      </c>
      <c r="C117" s="154"/>
      <c r="D117" s="154"/>
      <c r="E117" s="154"/>
      <c r="F117" s="154"/>
      <c r="G117" s="119"/>
      <c r="H117" s="278">
        <f>'INCOM CACLULATION'!H143</f>
        <v>0</v>
      </c>
      <c r="I117" s="89"/>
      <c r="J117" s="31"/>
      <c r="K117" s="31"/>
    </row>
    <row r="118" spans="1:11" ht="21.75" customHeight="1">
      <c r="A118" s="106">
        <v>14</v>
      </c>
      <c r="B118" s="755" t="s">
        <v>112</v>
      </c>
      <c r="C118" s="755"/>
      <c r="D118" s="755"/>
      <c r="E118" s="755"/>
      <c r="F118" s="755"/>
      <c r="G118" s="119"/>
      <c r="H118" s="122"/>
      <c r="I118" s="278">
        <f>'INCOM CACLULATION'!H144</f>
        <v>0</v>
      </c>
      <c r="J118" s="31"/>
      <c r="K118" s="31"/>
    </row>
    <row r="119" spans="1:11" ht="15" customHeight="1">
      <c r="A119" s="106"/>
      <c r="B119" s="953"/>
      <c r="C119" s="953"/>
      <c r="D119" s="953"/>
      <c r="E119" s="953"/>
      <c r="F119" s="953"/>
      <c r="G119" s="119"/>
      <c r="H119" s="122"/>
      <c r="I119" s="174"/>
      <c r="J119" s="31"/>
      <c r="K119" s="31"/>
    </row>
    <row r="120" spans="1:9" ht="3" customHeight="1">
      <c r="A120" s="106"/>
      <c r="B120" s="38"/>
      <c r="C120" s="38"/>
      <c r="D120" s="38"/>
      <c r="E120" s="38"/>
      <c r="F120" s="38"/>
      <c r="G120" s="119"/>
      <c r="H120" s="122"/>
      <c r="I120" s="122"/>
    </row>
    <row r="121" spans="1:11" ht="15" customHeight="1">
      <c r="A121" s="106">
        <v>15</v>
      </c>
      <c r="B121" s="953" t="s">
        <v>85</v>
      </c>
      <c r="C121" s="953"/>
      <c r="D121" s="953"/>
      <c r="E121" s="953"/>
      <c r="F121" s="953"/>
      <c r="G121" s="119"/>
      <c r="H121" s="122"/>
      <c r="I121" s="238"/>
      <c r="J121" s="31"/>
      <c r="K121" s="31"/>
    </row>
    <row r="122" spans="1:11" ht="15" customHeight="1">
      <c r="A122" s="106"/>
      <c r="B122" s="953" t="s">
        <v>169</v>
      </c>
      <c r="C122" s="953"/>
      <c r="D122" s="953"/>
      <c r="E122" s="953"/>
      <c r="F122" s="953"/>
      <c r="G122" s="119"/>
      <c r="H122" s="122"/>
      <c r="I122" s="174">
        <f>ROUND(I118*4%,2)</f>
        <v>0</v>
      </c>
      <c r="J122" s="49"/>
      <c r="K122" s="49"/>
    </row>
    <row r="123" spans="1:11" ht="3" customHeight="1">
      <c r="A123" s="106"/>
      <c r="B123" s="38"/>
      <c r="C123" s="38"/>
      <c r="D123" s="38"/>
      <c r="E123" s="38"/>
      <c r="F123" s="38"/>
      <c r="G123" s="119"/>
      <c r="H123" s="122"/>
      <c r="I123" s="238"/>
      <c r="J123" s="31"/>
      <c r="K123" s="31"/>
    </row>
    <row r="124" spans="1:11" ht="15" customHeight="1">
      <c r="A124" s="106">
        <v>16</v>
      </c>
      <c r="B124" s="953" t="s">
        <v>163</v>
      </c>
      <c r="C124" s="953"/>
      <c r="D124" s="953"/>
      <c r="E124" s="953"/>
      <c r="F124" s="953"/>
      <c r="G124" s="119"/>
      <c r="H124" s="122"/>
      <c r="I124" s="172">
        <f>ROUND(SUM(I118:I123),0)</f>
        <v>0</v>
      </c>
      <c r="J124" s="36"/>
      <c r="K124" s="36"/>
    </row>
    <row r="125" spans="1:9" ht="3" customHeight="1">
      <c r="A125" s="106"/>
      <c r="B125" s="38"/>
      <c r="C125" s="38"/>
      <c r="D125" s="38"/>
      <c r="E125" s="38"/>
      <c r="F125" s="38"/>
      <c r="G125" s="119"/>
      <c r="H125" s="122"/>
      <c r="I125" s="122"/>
    </row>
    <row r="126" spans="1:9" ht="15" customHeight="1">
      <c r="A126" s="106">
        <v>17</v>
      </c>
      <c r="B126" s="953" t="s">
        <v>86</v>
      </c>
      <c r="C126" s="953"/>
      <c r="D126" s="953"/>
      <c r="E126" s="953"/>
      <c r="F126" s="953"/>
      <c r="G126" s="119"/>
      <c r="H126" s="122"/>
      <c r="I126" s="174">
        <v>0</v>
      </c>
    </row>
    <row r="127" spans="1:9" ht="3" customHeight="1">
      <c r="A127" s="106"/>
      <c r="B127" s="38"/>
      <c r="C127" s="38"/>
      <c r="D127" s="38"/>
      <c r="E127" s="38"/>
      <c r="F127" s="38"/>
      <c r="G127" s="119"/>
      <c r="H127" s="122"/>
      <c r="I127" s="122"/>
    </row>
    <row r="128" spans="1:9" ht="15" customHeight="1">
      <c r="A128" s="106">
        <v>18</v>
      </c>
      <c r="B128" s="953" t="s">
        <v>164</v>
      </c>
      <c r="C128" s="953"/>
      <c r="D128" s="953"/>
      <c r="E128" s="953"/>
      <c r="F128" s="953"/>
      <c r="G128" s="119"/>
      <c r="H128" s="122"/>
      <c r="I128" s="174">
        <f>+I124-I126</f>
        <v>0</v>
      </c>
    </row>
    <row r="129" spans="1:9" ht="3.75" customHeight="1">
      <c r="A129" s="106"/>
      <c r="B129" s="38"/>
      <c r="C129" s="38"/>
      <c r="D129" s="38"/>
      <c r="E129" s="38"/>
      <c r="F129" s="38"/>
      <c r="G129" s="119"/>
      <c r="H129" s="122"/>
      <c r="I129" s="122"/>
    </row>
    <row r="130" spans="1:9" s="29" customFormat="1" ht="15" customHeight="1">
      <c r="A130" s="103">
        <v>19</v>
      </c>
      <c r="B130" s="755" t="s">
        <v>97</v>
      </c>
      <c r="C130" s="755"/>
      <c r="D130" s="755"/>
      <c r="E130" s="755"/>
      <c r="F130" s="755"/>
      <c r="G130" s="126"/>
      <c r="H130" s="174">
        <f>ANEXER!W22</f>
        <v>0</v>
      </c>
      <c r="I130" s="123"/>
    </row>
    <row r="131" spans="1:9" s="39" customFormat="1" ht="15" customHeight="1">
      <c r="A131" s="103"/>
      <c r="B131" s="956" t="s">
        <v>87</v>
      </c>
      <c r="C131" s="956"/>
      <c r="D131" s="956"/>
      <c r="E131" s="956"/>
      <c r="F131" s="956"/>
      <c r="G131" s="126"/>
      <c r="H131" s="123"/>
      <c r="I131" s="123"/>
    </row>
    <row r="132" spans="1:9" s="39" customFormat="1" ht="15" customHeight="1">
      <c r="A132" s="103"/>
      <c r="B132" s="956" t="s">
        <v>88</v>
      </c>
      <c r="C132" s="956"/>
      <c r="D132" s="956"/>
      <c r="E132" s="956"/>
      <c r="F132" s="956"/>
      <c r="G132" s="126"/>
      <c r="H132" s="123"/>
      <c r="I132" s="123"/>
    </row>
    <row r="133" spans="1:9" s="39" customFormat="1" ht="15" customHeight="1">
      <c r="A133" s="103"/>
      <c r="B133" s="956" t="s">
        <v>89</v>
      </c>
      <c r="C133" s="956"/>
      <c r="D133" s="956"/>
      <c r="E133" s="956"/>
      <c r="F133" s="956"/>
      <c r="G133" s="126"/>
      <c r="H133" s="174">
        <f>DETAILS!E51</f>
        <v>0</v>
      </c>
      <c r="I133" s="174">
        <f>+H130+H133</f>
        <v>0</v>
      </c>
    </row>
    <row r="134" spans="1:9" ht="4.5" customHeight="1">
      <c r="A134" s="107"/>
      <c r="B134" s="40"/>
      <c r="C134" s="40"/>
      <c r="D134" s="40"/>
      <c r="E134" s="40"/>
      <c r="F134" s="40"/>
      <c r="G134" s="127"/>
      <c r="H134" s="127"/>
      <c r="I134" s="131"/>
    </row>
    <row r="135" spans="1:9" s="29" customFormat="1" ht="15" customHeight="1" thickBot="1">
      <c r="A135" s="108">
        <v>20</v>
      </c>
      <c r="B135" s="995" t="s">
        <v>126</v>
      </c>
      <c r="C135" s="995"/>
      <c r="D135" s="995"/>
      <c r="E135" s="995"/>
      <c r="F135" s="995"/>
      <c r="G135" s="128"/>
      <c r="H135" s="130"/>
      <c r="I135" s="279">
        <f>+I128-I133</f>
        <v>0</v>
      </c>
    </row>
    <row r="136" spans="1:9" ht="3.75" customHeight="1">
      <c r="A136" s="1007"/>
      <c r="B136" s="1008"/>
      <c r="C136" s="1008"/>
      <c r="D136" s="1008"/>
      <c r="E136" s="1008"/>
      <c r="F136" s="1008"/>
      <c r="G136" s="1008"/>
      <c r="H136" s="1008"/>
      <c r="I136" s="1009"/>
    </row>
    <row r="137" spans="1:9" ht="19.5" customHeight="1">
      <c r="A137" s="1007"/>
      <c r="B137" s="1008"/>
      <c r="C137" s="1008"/>
      <c r="D137" s="1008"/>
      <c r="E137" s="1008"/>
      <c r="F137" s="1008"/>
      <c r="G137" s="1008"/>
      <c r="H137" s="1008"/>
      <c r="I137" s="1009"/>
    </row>
    <row r="138" spans="1:9" ht="3.75" customHeight="1" thickBot="1">
      <c r="A138" s="973"/>
      <c r="B138" s="974"/>
      <c r="C138" s="974"/>
      <c r="D138" s="974"/>
      <c r="E138" s="974"/>
      <c r="F138" s="974"/>
      <c r="G138" s="974"/>
      <c r="H138" s="974"/>
      <c r="I138" s="975"/>
    </row>
    <row r="139" spans="1:9" s="41" customFormat="1" ht="43.5" customHeight="1">
      <c r="A139" s="231" t="s">
        <v>90</v>
      </c>
      <c r="B139" s="232" t="s">
        <v>10</v>
      </c>
      <c r="C139" s="232" t="s">
        <v>91</v>
      </c>
      <c r="D139" s="232" t="s">
        <v>9</v>
      </c>
      <c r="E139" s="232" t="s">
        <v>8</v>
      </c>
      <c r="F139" s="232" t="s">
        <v>3</v>
      </c>
      <c r="G139" s="233" t="s">
        <v>11</v>
      </c>
      <c r="H139" s="235" t="s">
        <v>119</v>
      </c>
      <c r="I139" s="234" t="s">
        <v>12</v>
      </c>
    </row>
    <row r="140" spans="1:9" ht="15" customHeight="1">
      <c r="A140" s="109">
        <v>1</v>
      </c>
      <c r="B140" s="495">
        <f>DETAILS!E31</f>
        <v>0</v>
      </c>
      <c r="C140" s="496"/>
      <c r="D140" s="496"/>
      <c r="E140" s="495">
        <f>SUM(B140:D140)</f>
        <v>0</v>
      </c>
      <c r="F140" s="497">
        <f>+DETAILS!F31</f>
        <v>0</v>
      </c>
      <c r="G140" s="497"/>
      <c r="H140" s="498">
        <f>+DETAILS!G31</f>
        <v>0</v>
      </c>
      <c r="I140" s="499"/>
    </row>
    <row r="141" spans="1:9" ht="15" customHeight="1">
      <c r="A141" s="109">
        <v>2</v>
      </c>
      <c r="B141" s="495">
        <f>DETAILS!E32</f>
        <v>0</v>
      </c>
      <c r="C141" s="496"/>
      <c r="D141" s="496"/>
      <c r="E141" s="495">
        <f aca="true" t="shared" si="2" ref="E141:E150">SUM(B141:D141)</f>
        <v>0</v>
      </c>
      <c r="F141" s="497">
        <f>+DETAILS!F32</f>
        <v>0</v>
      </c>
      <c r="G141" s="497"/>
      <c r="H141" s="498">
        <f>+DETAILS!G32</f>
        <v>0</v>
      </c>
      <c r="I141" s="499"/>
    </row>
    <row r="142" spans="1:9" ht="15" customHeight="1">
      <c r="A142" s="109">
        <v>3</v>
      </c>
      <c r="B142" s="495">
        <f>DETAILS!E33</f>
        <v>0</v>
      </c>
      <c r="C142" s="496"/>
      <c r="D142" s="496"/>
      <c r="E142" s="495">
        <f t="shared" si="2"/>
        <v>0</v>
      </c>
      <c r="F142" s="497">
        <f>+DETAILS!F33</f>
        <v>0</v>
      </c>
      <c r="G142" s="497"/>
      <c r="H142" s="498">
        <f>+DETAILS!G33</f>
        <v>0</v>
      </c>
      <c r="I142" s="499"/>
    </row>
    <row r="143" spans="1:9" ht="15" customHeight="1">
      <c r="A143" s="109">
        <v>4</v>
      </c>
      <c r="B143" s="495">
        <f>DETAILS!E34</f>
        <v>0</v>
      </c>
      <c r="C143" s="496"/>
      <c r="D143" s="496"/>
      <c r="E143" s="495">
        <f t="shared" si="2"/>
        <v>0</v>
      </c>
      <c r="F143" s="497">
        <f>+DETAILS!F34</f>
        <v>0</v>
      </c>
      <c r="G143" s="497"/>
      <c r="H143" s="498">
        <f>+DETAILS!G34</f>
        <v>0</v>
      </c>
      <c r="I143" s="499"/>
    </row>
    <row r="144" spans="1:9" ht="15" customHeight="1">
      <c r="A144" s="109">
        <v>5</v>
      </c>
      <c r="B144" s="495">
        <f>DETAILS!E35</f>
        <v>0</v>
      </c>
      <c r="C144" s="496"/>
      <c r="D144" s="496"/>
      <c r="E144" s="495">
        <f t="shared" si="2"/>
        <v>0</v>
      </c>
      <c r="F144" s="497">
        <f>+DETAILS!F35</f>
        <v>0</v>
      </c>
      <c r="G144" s="497"/>
      <c r="H144" s="498">
        <f>+DETAILS!G35</f>
        <v>0</v>
      </c>
      <c r="I144" s="499"/>
    </row>
    <row r="145" spans="1:9" ht="15" customHeight="1">
      <c r="A145" s="109">
        <v>6</v>
      </c>
      <c r="B145" s="495">
        <f>DETAILS!E36</f>
        <v>0</v>
      </c>
      <c r="C145" s="496"/>
      <c r="D145" s="496"/>
      <c r="E145" s="495">
        <f t="shared" si="2"/>
        <v>0</v>
      </c>
      <c r="F145" s="497">
        <f>+DETAILS!F36</f>
        <v>0</v>
      </c>
      <c r="G145" s="497"/>
      <c r="H145" s="498">
        <f>+DETAILS!G36</f>
        <v>0</v>
      </c>
      <c r="I145" s="499"/>
    </row>
    <row r="146" spans="1:9" ht="15" customHeight="1">
      <c r="A146" s="109">
        <v>7</v>
      </c>
      <c r="B146" s="495">
        <f>DETAILS!E37</f>
        <v>0</v>
      </c>
      <c r="C146" s="496"/>
      <c r="D146" s="496"/>
      <c r="E146" s="495">
        <f t="shared" si="2"/>
        <v>0</v>
      </c>
      <c r="F146" s="497">
        <f>+DETAILS!F37</f>
        <v>0</v>
      </c>
      <c r="G146" s="497"/>
      <c r="H146" s="498">
        <f>+DETAILS!G37</f>
        <v>0</v>
      </c>
      <c r="I146" s="499"/>
    </row>
    <row r="147" spans="1:9" ht="15" customHeight="1">
      <c r="A147" s="109">
        <v>8</v>
      </c>
      <c r="B147" s="495">
        <f>DETAILS!E38</f>
        <v>0</v>
      </c>
      <c r="C147" s="496"/>
      <c r="D147" s="496"/>
      <c r="E147" s="495">
        <f t="shared" si="2"/>
        <v>0</v>
      </c>
      <c r="F147" s="497">
        <f>+DETAILS!F38</f>
        <v>0</v>
      </c>
      <c r="G147" s="497"/>
      <c r="H147" s="498">
        <f>+DETAILS!G38</f>
        <v>0</v>
      </c>
      <c r="I147" s="499"/>
    </row>
    <row r="148" spans="1:9" ht="15" customHeight="1">
      <c r="A148" s="109">
        <v>9</v>
      </c>
      <c r="B148" s="495">
        <f>DETAILS!E39</f>
        <v>0</v>
      </c>
      <c r="C148" s="496"/>
      <c r="D148" s="496"/>
      <c r="E148" s="495">
        <f t="shared" si="2"/>
        <v>0</v>
      </c>
      <c r="F148" s="497">
        <f>+DETAILS!F39</f>
        <v>0</v>
      </c>
      <c r="G148" s="497"/>
      <c r="H148" s="498">
        <f>+DETAILS!G39</f>
        <v>0</v>
      </c>
      <c r="I148" s="499"/>
    </row>
    <row r="149" spans="1:9" ht="15" customHeight="1">
      <c r="A149" s="109">
        <v>10</v>
      </c>
      <c r="B149" s="495">
        <f>DETAILS!E40</f>
        <v>0</v>
      </c>
      <c r="C149" s="496"/>
      <c r="D149" s="496"/>
      <c r="E149" s="495">
        <f t="shared" si="2"/>
        <v>0</v>
      </c>
      <c r="F149" s="497">
        <f>+DETAILS!F40</f>
        <v>0</v>
      </c>
      <c r="G149" s="497"/>
      <c r="H149" s="498">
        <f>+DETAILS!G40</f>
        <v>0</v>
      </c>
      <c r="I149" s="499"/>
    </row>
    <row r="150" spans="1:9" ht="15" customHeight="1">
      <c r="A150" s="109">
        <v>11</v>
      </c>
      <c r="B150" s="495">
        <f>DETAILS!E41</f>
        <v>0</v>
      </c>
      <c r="C150" s="496"/>
      <c r="D150" s="496"/>
      <c r="E150" s="495">
        <f t="shared" si="2"/>
        <v>0</v>
      </c>
      <c r="F150" s="497">
        <f>+DETAILS!F41</f>
        <v>0</v>
      </c>
      <c r="G150" s="497"/>
      <c r="H150" s="498">
        <f>+DETAILS!G41</f>
        <v>0</v>
      </c>
      <c r="I150" s="499"/>
    </row>
    <row r="151" spans="1:9" ht="15" customHeight="1" thickBot="1">
      <c r="A151" s="239">
        <v>12</v>
      </c>
      <c r="B151" s="500">
        <f>DETAILS!E42</f>
        <v>0</v>
      </c>
      <c r="C151" s="501"/>
      <c r="D151" s="501"/>
      <c r="E151" s="500">
        <f>SUM(B151:D151)</f>
        <v>0</v>
      </c>
      <c r="F151" s="502">
        <f>+DETAILS!F42</f>
        <v>0</v>
      </c>
      <c r="G151" s="502"/>
      <c r="H151" s="503">
        <f>+DETAILS!G42</f>
        <v>0</v>
      </c>
      <c r="I151" s="504"/>
    </row>
    <row r="152" spans="1:9" ht="15" customHeight="1" thickBot="1">
      <c r="A152" s="482" t="s">
        <v>565</v>
      </c>
      <c r="B152" s="505">
        <f>DETAILS!E51</f>
        <v>0</v>
      </c>
      <c r="C152" s="506"/>
      <c r="D152" s="506"/>
      <c r="E152" s="500">
        <f>SUM(B152:D152)</f>
        <v>0</v>
      </c>
      <c r="F152" s="507"/>
      <c r="G152" s="507"/>
      <c r="H152" s="508"/>
      <c r="I152" s="509"/>
    </row>
    <row r="153" spans="1:9" ht="18.75" customHeight="1" thickBot="1">
      <c r="A153" s="281" t="s">
        <v>92</v>
      </c>
      <c r="B153" s="505">
        <f>SUM(B140:B152)</f>
        <v>0</v>
      </c>
      <c r="C153" s="505"/>
      <c r="D153" s="505"/>
      <c r="E153" s="505">
        <f>SUM(E140:E152)</f>
        <v>0</v>
      </c>
      <c r="F153" s="510"/>
      <c r="G153" s="241"/>
      <c r="H153" s="240"/>
      <c r="I153" s="242"/>
    </row>
    <row r="154" spans="1:9" ht="0.75" customHeight="1">
      <c r="A154" s="1015"/>
      <c r="B154" s="1016"/>
      <c r="C154" s="1016"/>
      <c r="D154" s="1016"/>
      <c r="E154" s="1016"/>
      <c r="F154" s="1016"/>
      <c r="G154" s="1016"/>
      <c r="H154" s="1016"/>
      <c r="I154" s="1017"/>
    </row>
    <row r="155" spans="1:9" ht="19.5" customHeight="1">
      <c r="A155" s="1026" t="s">
        <v>13</v>
      </c>
      <c r="B155" s="1027"/>
      <c r="C155" s="1027"/>
      <c r="D155" s="769">
        <f>+DETAILS!B31</f>
        <v>0</v>
      </c>
      <c r="E155" s="769"/>
      <c r="F155" s="37" t="s">
        <v>124</v>
      </c>
      <c r="G155" s="755" t="str">
        <f>CONCATENATE(DETAILS!B32,"    ",DETAILS!B33)</f>
        <v>    </v>
      </c>
      <c r="H155" s="755"/>
      <c r="I155" s="1006"/>
    </row>
    <row r="156" spans="1:9" ht="3" customHeight="1">
      <c r="A156" s="1018"/>
      <c r="B156" s="953"/>
      <c r="C156" s="953"/>
      <c r="D156" s="953"/>
      <c r="E156" s="953"/>
      <c r="F156" s="953"/>
      <c r="G156" s="953"/>
      <c r="H156" s="953"/>
      <c r="I156" s="1019"/>
    </row>
    <row r="157" spans="1:9" ht="14.25" customHeight="1">
      <c r="A157" s="1013" t="s">
        <v>114</v>
      </c>
      <c r="B157" s="1014"/>
      <c r="C157" s="1014"/>
      <c r="D157" s="769">
        <f>+DETAILS!B34</f>
        <v>0</v>
      </c>
      <c r="E157" s="769"/>
      <c r="F157" s="769"/>
      <c r="G157" s="219" t="s">
        <v>113</v>
      </c>
      <c r="H157" s="219"/>
      <c r="I157" s="220"/>
    </row>
    <row r="158" spans="1:9" ht="3.75" customHeight="1">
      <c r="A158" s="1018"/>
      <c r="B158" s="953"/>
      <c r="C158" s="953"/>
      <c r="D158" s="953"/>
      <c r="E158" s="953"/>
      <c r="F158" s="953"/>
      <c r="G158" s="953"/>
      <c r="H158" s="953"/>
      <c r="I158" s="1019"/>
    </row>
    <row r="159" spans="1:13" ht="18.75" customHeight="1">
      <c r="A159" s="1013" t="s">
        <v>115</v>
      </c>
      <c r="B159" s="1014"/>
      <c r="C159" s="730">
        <f>DETAILS!E53</f>
        <v>0</v>
      </c>
      <c r="D159" s="730"/>
      <c r="E159" s="1020">
        <f>DETAILS!E54</f>
        <v>0</v>
      </c>
      <c r="F159" s="1020"/>
      <c r="G159" s="1020"/>
      <c r="H159" s="219" t="s">
        <v>116</v>
      </c>
      <c r="I159" s="220"/>
      <c r="J159" s="221"/>
      <c r="K159" s="221"/>
      <c r="L159" s="221"/>
      <c r="M159" s="221"/>
    </row>
    <row r="160" spans="1:9" ht="3.75" customHeight="1" hidden="1">
      <c r="A160" s="1018"/>
      <c r="B160" s="953"/>
      <c r="C160" s="953"/>
      <c r="D160" s="953"/>
      <c r="E160" s="953"/>
      <c r="F160" s="953"/>
      <c r="G160" s="953"/>
      <c r="H160" s="953"/>
      <c r="I160" s="1019"/>
    </row>
    <row r="161" spans="1:9" ht="15.75" customHeight="1">
      <c r="A161" s="1010" t="s">
        <v>117</v>
      </c>
      <c r="B161" s="1011"/>
      <c r="C161" s="1011"/>
      <c r="D161" s="1011"/>
      <c r="E161" s="1011"/>
      <c r="F161" s="1011"/>
      <c r="G161" s="1011"/>
      <c r="H161" s="1011"/>
      <c r="I161" s="1012"/>
    </row>
    <row r="162" spans="1:9" ht="19.5" customHeight="1">
      <c r="A162" s="1010" t="s">
        <v>118</v>
      </c>
      <c r="B162" s="1011"/>
      <c r="C162" s="1011"/>
      <c r="D162" s="1011"/>
      <c r="E162" s="1011"/>
      <c r="F162" s="1011"/>
      <c r="G162" s="1011"/>
      <c r="H162" s="1011"/>
      <c r="I162" s="1012"/>
    </row>
    <row r="163" spans="1:9" ht="6" customHeight="1">
      <c r="A163" s="982"/>
      <c r="B163" s="983"/>
      <c r="C163" s="983"/>
      <c r="D163" s="983"/>
      <c r="E163" s="983"/>
      <c r="F163" s="983"/>
      <c r="G163" s="983"/>
      <c r="H163" s="983"/>
      <c r="I163" s="984"/>
    </row>
    <row r="164" spans="1:9" ht="19.5" customHeight="1">
      <c r="A164" s="982"/>
      <c r="B164" s="983"/>
      <c r="C164" s="983"/>
      <c r="D164" s="983"/>
      <c r="E164" s="983"/>
      <c r="F164" s="755"/>
      <c r="G164" s="755"/>
      <c r="H164" s="755"/>
      <c r="I164" s="1006"/>
    </row>
    <row r="165" spans="1:9" ht="44.25" customHeight="1">
      <c r="A165" s="101"/>
      <c r="B165" s="37"/>
      <c r="C165" s="37"/>
      <c r="D165" s="37"/>
      <c r="E165" s="37"/>
      <c r="F165" s="42"/>
      <c r="G165" s="42"/>
      <c r="H165" s="42"/>
      <c r="I165" s="104"/>
    </row>
    <row r="166" spans="1:9" ht="41.25" customHeight="1">
      <c r="A166" s="101"/>
      <c r="B166" s="37"/>
      <c r="C166" s="37"/>
      <c r="D166" s="37"/>
      <c r="E166" s="37"/>
      <c r="F166" s="42"/>
      <c r="G166" s="42"/>
      <c r="H166" s="42"/>
      <c r="I166" s="104"/>
    </row>
    <row r="167" spans="1:9" ht="19.5" customHeight="1">
      <c r="A167" s="856" t="s">
        <v>15</v>
      </c>
      <c r="B167" s="1021"/>
      <c r="C167" s="909">
        <f>DETAILS!B7</f>
        <v>0</v>
      </c>
      <c r="D167" s="909"/>
      <c r="E167" s="909"/>
      <c r="F167" s="258" t="s">
        <v>98</v>
      </c>
      <c r="G167" s="1021" t="str">
        <f>CONCATENATE(DETAILS!B31,"    ",DETAILS!B32,"   ",DETAILS!B33)</f>
        <v>       </v>
      </c>
      <c r="H167" s="1021"/>
      <c r="I167" s="1023"/>
    </row>
    <row r="168" spans="1:9" ht="3" customHeight="1">
      <c r="A168" s="1018"/>
      <c r="B168" s="953"/>
      <c r="C168" s="953"/>
      <c r="D168" s="953"/>
      <c r="E168" s="953"/>
      <c r="F168" s="1021"/>
      <c r="G168" s="1021"/>
      <c r="H168" s="1021"/>
      <c r="I168" s="1023"/>
    </row>
    <row r="169" spans="1:9" ht="21.75" customHeight="1" thickBot="1">
      <c r="A169" s="1024" t="s">
        <v>14</v>
      </c>
      <c r="B169" s="1025"/>
      <c r="C169" s="788">
        <f>DETAILS!H4</f>
        <v>45382</v>
      </c>
      <c r="D169" s="789"/>
      <c r="E169" s="789"/>
      <c r="F169" s="111" t="s">
        <v>121</v>
      </c>
      <c r="G169" s="800">
        <f>+DETAILS!B34</f>
        <v>0</v>
      </c>
      <c r="H169" s="800"/>
      <c r="I169" s="1022"/>
    </row>
    <row r="170" spans="1:9" ht="12.75">
      <c r="A170" s="983"/>
      <c r="B170" s="983"/>
      <c r="C170" s="983"/>
      <c r="D170" s="983"/>
      <c r="E170" s="983"/>
      <c r="F170" s="983"/>
      <c r="G170" s="983"/>
      <c r="H170" s="983"/>
      <c r="I170" s="983"/>
    </row>
    <row r="171" ht="75" customHeight="1"/>
  </sheetData>
  <sheetProtection/>
  <mergeCells count="144">
    <mergeCell ref="B102:E102"/>
    <mergeCell ref="B56:F56"/>
    <mergeCell ref="B67:F67"/>
    <mergeCell ref="B101:E101"/>
    <mergeCell ref="A169:B169"/>
    <mergeCell ref="C167:E167"/>
    <mergeCell ref="C169:E169"/>
    <mergeCell ref="A155:C155"/>
    <mergeCell ref="A158:I158"/>
    <mergeCell ref="A156:I156"/>
    <mergeCell ref="A157:C157"/>
    <mergeCell ref="A170:I170"/>
    <mergeCell ref="A168:E168"/>
    <mergeCell ref="A167:B167"/>
    <mergeCell ref="G169:I169"/>
    <mergeCell ref="G167:I167"/>
    <mergeCell ref="A163:I163"/>
    <mergeCell ref="F168:I168"/>
    <mergeCell ref="A162:I162"/>
    <mergeCell ref="C159:D159"/>
    <mergeCell ref="A159:B159"/>
    <mergeCell ref="A136:I136"/>
    <mergeCell ref="A154:I154"/>
    <mergeCell ref="A160:I160"/>
    <mergeCell ref="B121:F121"/>
    <mergeCell ref="B122:F122"/>
    <mergeCell ref="B124:F124"/>
    <mergeCell ref="B126:F126"/>
    <mergeCell ref="E159:G159"/>
    <mergeCell ref="D157:F157"/>
    <mergeCell ref="A164:E164"/>
    <mergeCell ref="B131:F131"/>
    <mergeCell ref="D155:E155"/>
    <mergeCell ref="G155:I155"/>
    <mergeCell ref="F164:I164"/>
    <mergeCell ref="B128:F128"/>
    <mergeCell ref="B130:F130"/>
    <mergeCell ref="A137:I137"/>
    <mergeCell ref="A138:I138"/>
    <mergeCell ref="A161:I161"/>
    <mergeCell ref="B132:F132"/>
    <mergeCell ref="B133:F133"/>
    <mergeCell ref="B135:F135"/>
    <mergeCell ref="B114:F114"/>
    <mergeCell ref="B119:F119"/>
    <mergeCell ref="B118:F118"/>
    <mergeCell ref="B104:E104"/>
    <mergeCell ref="B103:E103"/>
    <mergeCell ref="B108:E108"/>
    <mergeCell ref="B106:E106"/>
    <mergeCell ref="B107:F107"/>
    <mergeCell ref="B116:F116"/>
    <mergeCell ref="B109:F109"/>
    <mergeCell ref="B92:I92"/>
    <mergeCell ref="A93:I93"/>
    <mergeCell ref="B95:F95"/>
    <mergeCell ref="B97:E97"/>
    <mergeCell ref="B99:E99"/>
    <mergeCell ref="B96:D96"/>
    <mergeCell ref="E96:F96"/>
    <mergeCell ref="B100:E100"/>
    <mergeCell ref="B61:F61"/>
    <mergeCell ref="B62:F62"/>
    <mergeCell ref="B63:F63"/>
    <mergeCell ref="B86:F86"/>
    <mergeCell ref="B98:E98"/>
    <mergeCell ref="B89:F89"/>
    <mergeCell ref="B91:I91"/>
    <mergeCell ref="A90:I90"/>
    <mergeCell ref="B87:F87"/>
    <mergeCell ref="B88:F88"/>
    <mergeCell ref="B49:F49"/>
    <mergeCell ref="B50:F50"/>
    <mergeCell ref="B83:F83"/>
    <mergeCell ref="B84:F84"/>
    <mergeCell ref="B66:F66"/>
    <mergeCell ref="B85:F85"/>
    <mergeCell ref="B57:F57"/>
    <mergeCell ref="B60:F60"/>
    <mergeCell ref="B54:F54"/>
    <mergeCell ref="B35:F35"/>
    <mergeCell ref="B64:F64"/>
    <mergeCell ref="B65:F65"/>
    <mergeCell ref="B52:F52"/>
    <mergeCell ref="B58:F58"/>
    <mergeCell ref="B59:F59"/>
    <mergeCell ref="B41:F41"/>
    <mergeCell ref="B42:F42"/>
    <mergeCell ref="B47:F47"/>
    <mergeCell ref="B37:F37"/>
    <mergeCell ref="B39:F39"/>
    <mergeCell ref="G9:I9"/>
    <mergeCell ref="B26:F26"/>
    <mergeCell ref="B27:F27"/>
    <mergeCell ref="D18:F18"/>
    <mergeCell ref="A19:C19"/>
    <mergeCell ref="D19:F19"/>
    <mergeCell ref="A20:C20"/>
    <mergeCell ref="B34:F34"/>
    <mergeCell ref="D11:F11"/>
    <mergeCell ref="A3:I3"/>
    <mergeCell ref="A4:I4"/>
    <mergeCell ref="A6:F6"/>
    <mergeCell ref="G6:I6"/>
    <mergeCell ref="A5:I5"/>
    <mergeCell ref="A1:C1"/>
    <mergeCell ref="A2:C2"/>
    <mergeCell ref="G7:I7"/>
    <mergeCell ref="G8:I8"/>
    <mergeCell ref="A7:F7"/>
    <mergeCell ref="G10:I10"/>
    <mergeCell ref="A10:F10"/>
    <mergeCell ref="A9:F9"/>
    <mergeCell ref="A8:F8"/>
    <mergeCell ref="G11:I11"/>
    <mergeCell ref="G12:I12"/>
    <mergeCell ref="A12:C12"/>
    <mergeCell ref="D12:F12"/>
    <mergeCell ref="A16:C16"/>
    <mergeCell ref="D16:F16"/>
    <mergeCell ref="G13:H14"/>
    <mergeCell ref="A11:C11"/>
    <mergeCell ref="A13:F15"/>
    <mergeCell ref="I13:I14"/>
    <mergeCell ref="B46:F46"/>
    <mergeCell ref="B28:F28"/>
    <mergeCell ref="B29:F29"/>
    <mergeCell ref="A17:C17"/>
    <mergeCell ref="D17:F17"/>
    <mergeCell ref="A18:C18"/>
    <mergeCell ref="B24:F24"/>
    <mergeCell ref="B25:F25"/>
    <mergeCell ref="B31:F31"/>
    <mergeCell ref="B33:F33"/>
    <mergeCell ref="B36:F36"/>
    <mergeCell ref="B105:E105"/>
    <mergeCell ref="B110:F110"/>
    <mergeCell ref="B112:F112"/>
    <mergeCell ref="D20:F20"/>
    <mergeCell ref="B23:F23"/>
    <mergeCell ref="B53:F53"/>
    <mergeCell ref="B55:F55"/>
    <mergeCell ref="B44:F44"/>
    <mergeCell ref="B51:F51"/>
  </mergeCells>
  <printOptions/>
  <pageMargins left="0.75" right="0.24" top="0.28" bottom="0.39" header="0.25" footer="0.39"/>
  <pageSetup horizontalDpi="600" verticalDpi="600" orientation="portrait" paperSize="9" scale="70" r:id="rId2"/>
  <rowBreaks count="1" manualBreakCount="1">
    <brk id="83" max="9" man="1"/>
  </rowBreaks>
  <colBreaks count="1" manualBreakCount="1">
    <brk id="9" max="1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2021-12-26T16:13:34Z</cp:lastPrinted>
  <dcterms:created xsi:type="dcterms:W3CDTF">2005-09-05T13:05:10Z</dcterms:created>
  <dcterms:modified xsi:type="dcterms:W3CDTF">2024-01-30T12:13:22Z</dcterms:modified>
  <cp:category/>
  <cp:version/>
  <cp:contentType/>
  <cp:contentStatus/>
</cp:coreProperties>
</file>