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60" windowWidth="19160" windowHeight="7560" tabRatio="907" activeTab="9"/>
  </bookViews>
  <sheets>
    <sheet name="DETAILS" sheetId="10" r:id="rId1"/>
    <sheet name="ANEXER" sheetId="11" r:id="rId2"/>
    <sheet name="VIKALP -1  FORM (OLD)" sheetId="12" r:id="rId3"/>
    <sheet name="INCOM CACLULATION" sheetId="13" r:id="rId4"/>
    <sheet name="DECLARATION" sheetId="14" r:id="rId5"/>
    <sheet name="FORM-16" sheetId="15" r:id="rId6"/>
    <sheet name="Data- (10E)" sheetId="8" r:id="rId7"/>
    <sheet name="Form no. 10E" sheetId="1" r:id="rId8"/>
    <sheet name="Table - A (10E)" sheetId="7" r:id="rId9"/>
    <sheet name="Annex-1 (10E)" sheetId="9" r:id="rId10"/>
  </sheets>
  <externalReferences>
    <externalReference r:id="rId11"/>
    <externalReference r:id="rId12"/>
  </externalReferences>
  <definedNames>
    <definedName name="_xlnm._FilterDatabase" localSheetId="7" hidden="1">'Form no. 10E'!$D$5:$T$45</definedName>
    <definedName name="_xlnm.Print_Area" localSheetId="1">ANEXER!$A$1:$Y$27</definedName>
    <definedName name="_xlnm.Print_Area" localSheetId="9">'Annex-1 (10E)'!$B$2:$F$32</definedName>
    <definedName name="_xlnm.Print_Area" localSheetId="6">'Data- (10E)'!$B$2:$F$37</definedName>
    <definedName name="_xlnm.Print_Area" localSheetId="4">DECLARATION!$A$1:$K$46</definedName>
    <definedName name="_xlnm.Print_Area" localSheetId="7">'Form no. 10E'!$C$2:$K$45</definedName>
    <definedName name="_xlnm.Print_Area" localSheetId="5">'FORM-16'!$A$1:$J$169</definedName>
    <definedName name="_xlnm.Print_Area" localSheetId="3">'INCOM CACLULATION'!$A$1:$H$190</definedName>
    <definedName name="_xlnm.Print_Area" localSheetId="8">'Table - A (10E)'!$B$2:$J$27</definedName>
    <definedName name="_xlnm.Print_Area" localSheetId="2">'VIKALP -1  FORM (OLD)'!$A$1:$H$30</definedName>
    <definedName name="rstatus">[1]data!$N$4:$N$6</definedName>
  </definedNames>
  <calcPr calcId="144525"/>
</workbook>
</file>

<file path=xl/calcChain.xml><?xml version="1.0" encoding="utf-8"?>
<calcChain xmlns="http://schemas.openxmlformats.org/spreadsheetml/2006/main">
  <c r="Q10" i="11" l="1"/>
  <c r="R13" i="7"/>
  <c r="S13" i="7"/>
  <c r="U13" i="7"/>
  <c r="V13" i="7"/>
  <c r="R14" i="7"/>
  <c r="S14" i="7"/>
  <c r="U14" i="7" s="1"/>
  <c r="V14" i="7" s="1"/>
  <c r="R15" i="7"/>
  <c r="S15" i="7"/>
  <c r="U15" i="7"/>
  <c r="V15" i="7"/>
  <c r="X15" i="7" s="1"/>
  <c r="Z15" i="7"/>
  <c r="AF15" i="7"/>
  <c r="R16" i="7"/>
  <c r="S16" i="7"/>
  <c r="U16" i="7" s="1"/>
  <c r="V16" i="7" s="1"/>
  <c r="Z16" i="7"/>
  <c r="AF16" i="7"/>
  <c r="R17" i="7"/>
  <c r="S17" i="7"/>
  <c r="U17" i="7"/>
  <c r="V17" i="7"/>
  <c r="X17" i="7" s="1"/>
  <c r="Z17" i="7"/>
  <c r="AF17" i="7"/>
  <c r="R18" i="7"/>
  <c r="S18" i="7"/>
  <c r="U18" i="7" s="1"/>
  <c r="V18" i="7" s="1"/>
  <c r="Z18" i="7"/>
  <c r="AF18" i="7"/>
  <c r="R19" i="7"/>
  <c r="S19" i="7"/>
  <c r="U19" i="7"/>
  <c r="V19" i="7"/>
  <c r="X19" i="7" s="1"/>
  <c r="Z19" i="7"/>
  <c r="AF19" i="7"/>
  <c r="R20" i="7"/>
  <c r="S20" i="7"/>
  <c r="U20" i="7" s="1"/>
  <c r="V20" i="7" s="1"/>
  <c r="Z20" i="7"/>
  <c r="AF20" i="7"/>
  <c r="R21" i="7"/>
  <c r="S21" i="7"/>
  <c r="U21" i="7"/>
  <c r="V21" i="7"/>
  <c r="X21" i="7" s="1"/>
  <c r="Z21" i="7"/>
  <c r="AF21" i="7"/>
  <c r="R22" i="7"/>
  <c r="S22" i="7"/>
  <c r="U22" i="7" s="1"/>
  <c r="V22" i="7" s="1"/>
  <c r="R23" i="7"/>
  <c r="S23" i="7"/>
  <c r="U23" i="7"/>
  <c r="V23" i="7" s="1"/>
  <c r="Q11" i="7"/>
  <c r="Q12" i="7"/>
  <c r="Q13" i="7"/>
  <c r="D13" i="7"/>
  <c r="Z13" i="7" s="1"/>
  <c r="E13" i="7"/>
  <c r="D14" i="7"/>
  <c r="E14" i="7"/>
  <c r="D15" i="7"/>
  <c r="E15" i="7"/>
  <c r="F15" i="7"/>
  <c r="D16" i="7"/>
  <c r="F16" i="7" s="1"/>
  <c r="E16" i="7"/>
  <c r="D17" i="7"/>
  <c r="F17" i="7" s="1"/>
  <c r="E17" i="7"/>
  <c r="D18" i="7"/>
  <c r="E18" i="7"/>
  <c r="D19" i="7"/>
  <c r="F19" i="7" s="1"/>
  <c r="E19" i="7"/>
  <c r="D20" i="7"/>
  <c r="E20" i="7"/>
  <c r="D21" i="7"/>
  <c r="E21" i="7"/>
  <c r="F21" i="7"/>
  <c r="D22" i="7"/>
  <c r="F22" i="7" s="1"/>
  <c r="E22" i="7"/>
  <c r="D23" i="7"/>
  <c r="E23" i="7"/>
  <c r="F23" i="7"/>
  <c r="F13" i="7" l="1"/>
  <c r="AF13" i="7" s="1"/>
  <c r="X13" i="7"/>
  <c r="F14" i="7"/>
  <c r="AF14" i="7" s="1"/>
  <c r="Z14" i="7"/>
  <c r="X22" i="7"/>
  <c r="W22" i="7"/>
  <c r="AD22" i="7"/>
  <c r="Y21" i="7"/>
  <c r="AA21" i="7" s="1"/>
  <c r="AB21" i="7" s="1"/>
  <c r="X18" i="7"/>
  <c r="AD18" i="7"/>
  <c r="Y17" i="7"/>
  <c r="AD14" i="7"/>
  <c r="X14" i="7"/>
  <c r="Y13" i="7"/>
  <c r="W23" i="7"/>
  <c r="AD23" i="7"/>
  <c r="X23" i="7"/>
  <c r="X20" i="7"/>
  <c r="AD20" i="7"/>
  <c r="Y19" i="7"/>
  <c r="X16" i="7"/>
  <c r="AD16" i="7"/>
  <c r="AA15" i="7"/>
  <c r="AB15" i="7" s="1"/>
  <c r="Y15" i="7"/>
  <c r="AD21" i="7"/>
  <c r="AD19" i="7"/>
  <c r="AD17" i="7"/>
  <c r="AD15" i="7"/>
  <c r="AD13" i="7"/>
  <c r="F20" i="7"/>
  <c r="F18" i="7"/>
  <c r="E10" i="12"/>
  <c r="E7" i="12"/>
  <c r="G4" i="12"/>
  <c r="AG17" i="7" l="1"/>
  <c r="AE17" i="7"/>
  <c r="AH17" i="7" s="1"/>
  <c r="Y20" i="7"/>
  <c r="AA20" i="7" s="1"/>
  <c r="AE14" i="7"/>
  <c r="AG14" i="7" s="1"/>
  <c r="AH14" i="7" s="1"/>
  <c r="AE18" i="7"/>
  <c r="AG18" i="7"/>
  <c r="AH18" i="7" s="1"/>
  <c r="AG19" i="7"/>
  <c r="AH19" i="7" s="1"/>
  <c r="AE19" i="7"/>
  <c r="AA19" i="7"/>
  <c r="AB19" i="7" s="1"/>
  <c r="AB23" i="7"/>
  <c r="AA23" i="7"/>
  <c r="AA13" i="7"/>
  <c r="AB13" i="7" s="1"/>
  <c r="Y18" i="7"/>
  <c r="AB18" i="7" s="1"/>
  <c r="AA18" i="7"/>
  <c r="AG22" i="7"/>
  <c r="AH22" i="7" s="1"/>
  <c r="AE13" i="7"/>
  <c r="AG13" i="7" s="1"/>
  <c r="AG21" i="7"/>
  <c r="AH21" i="7"/>
  <c r="AE21" i="7"/>
  <c r="AE16" i="7"/>
  <c r="AG16" i="7"/>
  <c r="AH16" i="7" s="1"/>
  <c r="AG23" i="7"/>
  <c r="AH23" i="7" s="1"/>
  <c r="AA17" i="7"/>
  <c r="AB17" i="7" s="1"/>
  <c r="AG15" i="7"/>
  <c r="AH15" i="7" s="1"/>
  <c r="AE15" i="7"/>
  <c r="Y16" i="7"/>
  <c r="AA16" i="7" s="1"/>
  <c r="AE20" i="7"/>
  <c r="AG20" i="7"/>
  <c r="AH20" i="7"/>
  <c r="Y14" i="7"/>
  <c r="AA14" i="7" s="1"/>
  <c r="AA22" i="7"/>
  <c r="AB22" i="7" s="1"/>
  <c r="R12" i="7"/>
  <c r="E12" i="7"/>
  <c r="D12" i="7"/>
  <c r="D9" i="8"/>
  <c r="D8" i="8"/>
  <c r="D7" i="8"/>
  <c r="D6" i="8"/>
  <c r="E36" i="8"/>
  <c r="D36" i="8"/>
  <c r="D12" i="15"/>
  <c r="N5" i="11"/>
  <c r="AH13" i="7" l="1"/>
  <c r="AB16" i="7"/>
  <c r="AB20" i="7"/>
  <c r="AB14" i="7"/>
  <c r="Z12" i="7"/>
  <c r="F12" i="7"/>
  <c r="AF12" i="7" s="1"/>
  <c r="K1" i="14" l="1"/>
  <c r="D11" i="8" l="1"/>
  <c r="Q20" i="11"/>
  <c r="F41" i="1" l="1"/>
  <c r="G13" i="1"/>
  <c r="D12" i="8"/>
  <c r="S12" i="7" s="1"/>
  <c r="U12" i="7" s="1"/>
  <c r="V12" i="7" s="1"/>
  <c r="A2" i="15"/>
  <c r="A1" i="15"/>
  <c r="X12" i="7" l="1"/>
  <c r="Y12" i="7" s="1"/>
  <c r="AD12" i="7"/>
  <c r="G169" i="15"/>
  <c r="C169" i="15"/>
  <c r="G167" i="15"/>
  <c r="C167" i="15"/>
  <c r="E159" i="15"/>
  <c r="D157" i="15"/>
  <c r="G155" i="15"/>
  <c r="D155" i="15"/>
  <c r="H141" i="15"/>
  <c r="H142" i="15"/>
  <c r="H143" i="15"/>
  <c r="H144" i="15"/>
  <c r="H145" i="15"/>
  <c r="H146" i="15"/>
  <c r="H147" i="15"/>
  <c r="H148" i="15"/>
  <c r="H149" i="15"/>
  <c r="H150" i="15"/>
  <c r="H151" i="15"/>
  <c r="H140" i="15"/>
  <c r="F141" i="15"/>
  <c r="F142" i="15"/>
  <c r="F143" i="15"/>
  <c r="F144" i="15"/>
  <c r="F145" i="15"/>
  <c r="F146" i="15"/>
  <c r="F147" i="15"/>
  <c r="F148" i="15"/>
  <c r="F149" i="15"/>
  <c r="F150" i="15"/>
  <c r="F151" i="15"/>
  <c r="F140" i="15"/>
  <c r="G104" i="15"/>
  <c r="H104" i="15" s="1"/>
  <c r="G103" i="15"/>
  <c r="H103" i="15" s="1"/>
  <c r="F106" i="15"/>
  <c r="F105" i="15"/>
  <c r="G105" i="15" s="1"/>
  <c r="H105" i="15" s="1"/>
  <c r="F104" i="15"/>
  <c r="F103" i="15"/>
  <c r="F102" i="15"/>
  <c r="F101" i="15"/>
  <c r="G101" i="15" s="1"/>
  <c r="H101" i="15" s="1"/>
  <c r="F100" i="15"/>
  <c r="F99" i="15"/>
  <c r="F98" i="15"/>
  <c r="F97" i="15"/>
  <c r="G97" i="15" s="1"/>
  <c r="H97" i="15" s="1"/>
  <c r="G87" i="15"/>
  <c r="H87" i="15" s="1"/>
  <c r="I87" i="15" s="1"/>
  <c r="G81" i="15"/>
  <c r="G80" i="15"/>
  <c r="G79" i="15"/>
  <c r="H79" i="15" s="1"/>
  <c r="G78" i="15"/>
  <c r="G76" i="15"/>
  <c r="G75" i="15"/>
  <c r="G73" i="15"/>
  <c r="G72" i="15"/>
  <c r="G71" i="15"/>
  <c r="G69" i="15"/>
  <c r="G66" i="15"/>
  <c r="H66" i="15" s="1"/>
  <c r="G65" i="15"/>
  <c r="G61" i="15"/>
  <c r="H61" i="15" s="1"/>
  <c r="G52" i="15"/>
  <c r="I52" i="15" s="1"/>
  <c r="G51" i="15"/>
  <c r="G50" i="15"/>
  <c r="I15" i="15"/>
  <c r="H16" i="15"/>
  <c r="G16" i="15"/>
  <c r="G12" i="15"/>
  <c r="G10" i="15"/>
  <c r="G9" i="15"/>
  <c r="G8" i="15"/>
  <c r="G7" i="15"/>
  <c r="I46" i="14"/>
  <c r="B46" i="14"/>
  <c r="B45" i="14"/>
  <c r="B44" i="14"/>
  <c r="K37" i="14"/>
  <c r="K36" i="14"/>
  <c r="K35" i="14"/>
  <c r="K34" i="14"/>
  <c r="K32" i="14"/>
  <c r="K31" i="14"/>
  <c r="K30" i="14"/>
  <c r="K27" i="14"/>
  <c r="K26" i="14"/>
  <c r="K25" i="14"/>
  <c r="K23" i="14"/>
  <c r="K19" i="14"/>
  <c r="K17" i="14"/>
  <c r="K16" i="14"/>
  <c r="F36" i="14"/>
  <c r="F35" i="14"/>
  <c r="F34" i="14"/>
  <c r="F33" i="14"/>
  <c r="F32" i="14"/>
  <c r="F31" i="14"/>
  <c r="F30" i="14"/>
  <c r="F29" i="14"/>
  <c r="F16" i="14"/>
  <c r="F15" i="14"/>
  <c r="I8" i="14"/>
  <c r="H8" i="14"/>
  <c r="D8" i="14"/>
  <c r="K5" i="14"/>
  <c r="C5" i="14"/>
  <c r="C4" i="14"/>
  <c r="A2" i="14"/>
  <c r="A1" i="14"/>
  <c r="A2" i="13"/>
  <c r="A1" i="13"/>
  <c r="C14" i="12"/>
  <c r="A2" i="12"/>
  <c r="A1" i="12"/>
  <c r="F190" i="13"/>
  <c r="C190" i="13"/>
  <c r="C189" i="13"/>
  <c r="C182" i="13"/>
  <c r="C181" i="13"/>
  <c r="G127" i="13"/>
  <c r="G120" i="13"/>
  <c r="K39" i="14" s="1"/>
  <c r="G119" i="13"/>
  <c r="G118" i="13"/>
  <c r="G117" i="13"/>
  <c r="G116" i="13"/>
  <c r="G114" i="13"/>
  <c r="G110" i="13"/>
  <c r="G103" i="13"/>
  <c r="K38" i="14" s="1"/>
  <c r="G102" i="13"/>
  <c r="K40" i="14" s="1"/>
  <c r="F87" i="13"/>
  <c r="K28" i="14" s="1"/>
  <c r="F82" i="13"/>
  <c r="K24" i="14" s="1"/>
  <c r="F79" i="13"/>
  <c r="F78" i="13"/>
  <c r="F77" i="13"/>
  <c r="F76" i="13"/>
  <c r="F73" i="13"/>
  <c r="K18" i="14" s="1"/>
  <c r="F72" i="13"/>
  <c r="G62" i="15" s="1"/>
  <c r="H62" i="15" s="1"/>
  <c r="G44" i="13"/>
  <c r="F26" i="14" s="1"/>
  <c r="G43" i="13"/>
  <c r="F25" i="14" s="1"/>
  <c r="G42" i="13"/>
  <c r="F24" i="14" s="1"/>
  <c r="G41" i="13"/>
  <c r="F23" i="14" s="1"/>
  <c r="G40" i="13"/>
  <c r="F22" i="14" s="1"/>
  <c r="G39" i="13"/>
  <c r="F21" i="14" s="1"/>
  <c r="G38" i="13"/>
  <c r="F20" i="14" s="1"/>
  <c r="G37" i="13"/>
  <c r="F19" i="14" s="1"/>
  <c r="G36" i="13"/>
  <c r="F18" i="14" s="1"/>
  <c r="G35" i="13"/>
  <c r="F17" i="14" s="1"/>
  <c r="G34" i="13"/>
  <c r="G33" i="13"/>
  <c r="F2" i="13"/>
  <c r="H6" i="13"/>
  <c r="D6" i="13"/>
  <c r="D5" i="13"/>
  <c r="D4" i="13"/>
  <c r="E24" i="12"/>
  <c r="F17" i="12"/>
  <c r="F16" i="12"/>
  <c r="F15" i="12"/>
  <c r="A5" i="11"/>
  <c r="A4" i="11"/>
  <c r="E7" i="11"/>
  <c r="D3" i="13" s="1"/>
  <c r="E6" i="11"/>
  <c r="V7" i="11"/>
  <c r="V6" i="11"/>
  <c r="V5" i="11"/>
  <c r="U3" i="11"/>
  <c r="P3" i="11"/>
  <c r="J3" i="11"/>
  <c r="H2" i="11"/>
  <c r="H1" i="11"/>
  <c r="E32" i="10"/>
  <c r="B141" i="15" s="1"/>
  <c r="E141" i="15" s="1"/>
  <c r="E33" i="10"/>
  <c r="B142" i="15" s="1"/>
  <c r="E142" i="15" s="1"/>
  <c r="E34" i="10"/>
  <c r="B143" i="15" s="1"/>
  <c r="E35" i="10"/>
  <c r="B144" i="15" s="1"/>
  <c r="E144" i="15" s="1"/>
  <c r="E36" i="10"/>
  <c r="B145" i="15" s="1"/>
  <c r="E145" i="15" s="1"/>
  <c r="E37" i="10"/>
  <c r="E38" i="10"/>
  <c r="B147" i="15" s="1"/>
  <c r="E147" i="15" s="1"/>
  <c r="E39" i="10"/>
  <c r="B148" i="15" s="1"/>
  <c r="E148" i="15" s="1"/>
  <c r="E40" i="10"/>
  <c r="B149" i="15" s="1"/>
  <c r="E149" i="15" s="1"/>
  <c r="E41" i="10"/>
  <c r="B150" i="15" s="1"/>
  <c r="E150" i="15" s="1"/>
  <c r="E42" i="10"/>
  <c r="B151" i="15" s="1"/>
  <c r="E151" i="15" s="1"/>
  <c r="E31" i="10"/>
  <c r="B140" i="15" s="1"/>
  <c r="G106" i="15"/>
  <c r="H106" i="15" s="1"/>
  <c r="G102" i="15"/>
  <c r="H102" i="15" s="1"/>
  <c r="G100" i="15"/>
  <c r="H100" i="15" s="1"/>
  <c r="G99" i="15"/>
  <c r="H99" i="15" s="1"/>
  <c r="G98" i="15"/>
  <c r="H98" i="15" s="1"/>
  <c r="I85" i="15"/>
  <c r="H82" i="15"/>
  <c r="H81" i="15"/>
  <c r="H80" i="15"/>
  <c r="H78" i="15"/>
  <c r="H76" i="15"/>
  <c r="H75" i="15"/>
  <c r="H73" i="15"/>
  <c r="H72" i="15"/>
  <c r="H71" i="15"/>
  <c r="H69" i="15"/>
  <c r="H65" i="15"/>
  <c r="J56" i="15"/>
  <c r="J55" i="15"/>
  <c r="I54" i="15"/>
  <c r="J53" i="15"/>
  <c r="I53" i="15"/>
  <c r="I51" i="15"/>
  <c r="I50" i="15"/>
  <c r="A10" i="15"/>
  <c r="F182" i="13"/>
  <c r="H160" i="13"/>
  <c r="H163" i="13" s="1"/>
  <c r="H152" i="13"/>
  <c r="H155" i="13" s="1"/>
  <c r="G58" i="13"/>
  <c r="G23" i="13"/>
  <c r="E17" i="13"/>
  <c r="E16" i="13"/>
  <c r="F15" i="13" s="1"/>
  <c r="C15" i="12"/>
  <c r="W22" i="11"/>
  <c r="H130" i="15" s="1"/>
  <c r="V22" i="11"/>
  <c r="F10" i="10" s="1"/>
  <c r="H10" i="10" s="1"/>
  <c r="U22" i="11"/>
  <c r="F9" i="10" s="1"/>
  <c r="H9" i="10" s="1"/>
  <c r="T22" i="11"/>
  <c r="B39" i="10" s="1"/>
  <c r="F70" i="13" s="1"/>
  <c r="S22" i="11"/>
  <c r="R22" i="11"/>
  <c r="B40" i="10" s="1"/>
  <c r="F74" i="13" s="1"/>
  <c r="G64" i="15" s="1"/>
  <c r="H64" i="15" s="1"/>
  <c r="P22" i="11"/>
  <c r="O22" i="11"/>
  <c r="N22" i="11"/>
  <c r="M22" i="11"/>
  <c r="L22" i="11"/>
  <c r="K22" i="11"/>
  <c r="J22" i="11"/>
  <c r="I22" i="11"/>
  <c r="V29" i="11" s="1"/>
  <c r="G24" i="13" s="1"/>
  <c r="G34" i="15" s="1"/>
  <c r="H22" i="11"/>
  <c r="G22" i="11"/>
  <c r="F22" i="11"/>
  <c r="B42" i="10" s="1"/>
  <c r="F12" i="13" s="1"/>
  <c r="E22" i="11"/>
  <c r="D22" i="11"/>
  <c r="X21" i="11"/>
  <c r="Q21" i="11"/>
  <c r="X20" i="11"/>
  <c r="Y20" i="11" s="1"/>
  <c r="X19" i="11"/>
  <c r="Q19" i="11"/>
  <c r="X18" i="11"/>
  <c r="Q18" i="11"/>
  <c r="X17" i="11"/>
  <c r="Q17" i="11"/>
  <c r="X16" i="11"/>
  <c r="Q16" i="11"/>
  <c r="X15" i="11"/>
  <c r="Q15" i="11"/>
  <c r="X14" i="11"/>
  <c r="Q14" i="11"/>
  <c r="X13" i="11"/>
  <c r="Q13" i="11"/>
  <c r="X12" i="11"/>
  <c r="Q12" i="11"/>
  <c r="X11" i="11"/>
  <c r="Q11" i="11"/>
  <c r="X10" i="11"/>
  <c r="E51" i="10"/>
  <c r="B152" i="15" s="1"/>
  <c r="E152" i="15" s="1"/>
  <c r="G26" i="10"/>
  <c r="J23" i="10"/>
  <c r="I23" i="10"/>
  <c r="I13" i="10"/>
  <c r="K21" i="14" s="1"/>
  <c r="I12" i="10"/>
  <c r="K20" i="14" s="1"/>
  <c r="Y18" i="11" l="1"/>
  <c r="Y16" i="11"/>
  <c r="E43" i="10"/>
  <c r="H174" i="13" s="1"/>
  <c r="G70" i="15"/>
  <c r="H70" i="15" s="1"/>
  <c r="AE12" i="7"/>
  <c r="AG12" i="7" s="1"/>
  <c r="AA12" i="7"/>
  <c r="AB12" i="7" s="1"/>
  <c r="G12" i="7" s="1"/>
  <c r="B38" i="10"/>
  <c r="Y11" i="11"/>
  <c r="Y12" i="11"/>
  <c r="Y13" i="11"/>
  <c r="Y15" i="11"/>
  <c r="I29" i="11"/>
  <c r="F80" i="13"/>
  <c r="G68" i="15" s="1"/>
  <c r="H68" i="15" s="1"/>
  <c r="K22" i="14"/>
  <c r="H63" i="13"/>
  <c r="G55" i="15"/>
  <c r="I55" i="15" s="1"/>
  <c r="K15" i="14"/>
  <c r="E143" i="15"/>
  <c r="F42" i="14"/>
  <c r="F7" i="14"/>
  <c r="G63" i="15"/>
  <c r="H63" i="15" s="1"/>
  <c r="G67" i="15"/>
  <c r="H67" i="15" s="1"/>
  <c r="H133" i="15"/>
  <c r="I133" i="15" s="1"/>
  <c r="G74" i="15"/>
  <c r="H74" i="15" s="1"/>
  <c r="B146" i="15"/>
  <c r="E146" i="15" s="1"/>
  <c r="Y10" i="11"/>
  <c r="Y17" i="11"/>
  <c r="Y19" i="11"/>
  <c r="F97" i="13"/>
  <c r="G98" i="13" s="1"/>
  <c r="H128" i="13" s="1"/>
  <c r="B41" i="10"/>
  <c r="G60" i="15"/>
  <c r="E53" i="10"/>
  <c r="C159" i="15" s="1"/>
  <c r="Y14" i="11"/>
  <c r="R24" i="11"/>
  <c r="G12" i="1"/>
  <c r="D10" i="8"/>
  <c r="F181" i="13"/>
  <c r="G46" i="13"/>
  <c r="H60" i="13" s="1"/>
  <c r="X22" i="11"/>
  <c r="Y21" i="11"/>
  <c r="I107" i="15"/>
  <c r="E140" i="15"/>
  <c r="Q22" i="11"/>
  <c r="I30" i="11"/>
  <c r="F18" i="13" s="1"/>
  <c r="G19" i="13" s="1"/>
  <c r="Q14" i="7"/>
  <c r="H15" i="8"/>
  <c r="E153" i="15" l="1"/>
  <c r="K42" i="14"/>
  <c r="AH12" i="7"/>
  <c r="H12" i="7" s="1"/>
  <c r="I12" i="7" s="1"/>
  <c r="G42" i="15"/>
  <c r="H44" i="15" s="1"/>
  <c r="G27" i="13"/>
  <c r="Y22" i="11"/>
  <c r="G35" i="15"/>
  <c r="B37" i="10"/>
  <c r="H8" i="13" s="1"/>
  <c r="G25" i="13" s="1"/>
  <c r="G36" i="15" s="1"/>
  <c r="G25" i="15"/>
  <c r="B153" i="15"/>
  <c r="G83" i="15"/>
  <c r="H60" i="15"/>
  <c r="H31" i="15" l="1"/>
  <c r="H37" i="15" s="1"/>
  <c r="I47" i="15" s="1"/>
  <c r="I56" i="15" s="1"/>
  <c r="G31" i="15"/>
  <c r="G89" i="15"/>
  <c r="H83" i="15"/>
  <c r="H28" i="13"/>
  <c r="H30" i="13" s="1"/>
  <c r="H62" i="13" s="1"/>
  <c r="H67" i="13" s="1"/>
  <c r="H130" i="13" s="1"/>
  <c r="H131" i="13" s="1"/>
  <c r="H17" i="8" s="1"/>
  <c r="G13" i="7"/>
  <c r="G14" i="7"/>
  <c r="E37" i="1"/>
  <c r="D8" i="1"/>
  <c r="F17" i="1"/>
  <c r="E35" i="1"/>
  <c r="E17" i="8" l="1"/>
  <c r="E10" i="9" s="1"/>
  <c r="S10" i="9" s="1"/>
  <c r="E133" i="13"/>
  <c r="H139" i="13"/>
  <c r="H138" i="13"/>
  <c r="J86" i="15"/>
  <c r="J87" i="15" s="1"/>
  <c r="H89" i="15"/>
  <c r="I83" i="15"/>
  <c r="I89" i="15" s="1"/>
  <c r="I110" i="15" s="1"/>
  <c r="I112" i="15" s="1"/>
  <c r="H140" i="13"/>
  <c r="H14" i="7"/>
  <c r="I14" i="7" s="1"/>
  <c r="H13" i="7"/>
  <c r="I13" i="7" s="1"/>
  <c r="Q23" i="7"/>
  <c r="Q22" i="7"/>
  <c r="Q21" i="7"/>
  <c r="Q20" i="7"/>
  <c r="Q19" i="7"/>
  <c r="Q18" i="7"/>
  <c r="Q17" i="7"/>
  <c r="Q16" i="7"/>
  <c r="Q15" i="7"/>
  <c r="H141" i="13" l="1"/>
  <c r="I114" i="15" s="1"/>
  <c r="J114" i="15"/>
  <c r="K114" i="15"/>
  <c r="H143" i="13" l="1"/>
  <c r="H117" i="15" s="1"/>
  <c r="D13" i="8"/>
  <c r="D14" i="8" s="1"/>
  <c r="H144" i="13" l="1"/>
  <c r="I118" i="15" s="1"/>
  <c r="P10" i="9"/>
  <c r="G18" i="7"/>
  <c r="E18" i="8"/>
  <c r="E25" i="7" l="1"/>
  <c r="D25" i="7"/>
  <c r="H165" i="13"/>
  <c r="H166" i="13" s="1"/>
  <c r="H171" i="13" s="1"/>
  <c r="H172" i="13" s="1"/>
  <c r="I122" i="15"/>
  <c r="I124" i="15" s="1"/>
  <c r="G16" i="7"/>
  <c r="E13" i="9"/>
  <c r="E15" i="9" s="1"/>
  <c r="E19" i="8"/>
  <c r="Q10" i="9"/>
  <c r="R10" i="9" s="1"/>
  <c r="T10" i="9" s="1"/>
  <c r="U10" i="9" s="1"/>
  <c r="E20" i="9" s="1"/>
  <c r="J20" i="1"/>
  <c r="G17" i="7"/>
  <c r="G19" i="7"/>
  <c r="G20" i="7"/>
  <c r="G15" i="7"/>
  <c r="G23" i="7"/>
  <c r="F25" i="7" l="1"/>
  <c r="S15" i="9"/>
  <c r="P15" i="9"/>
  <c r="G22" i="7"/>
  <c r="G21" i="7"/>
  <c r="H22" i="7"/>
  <c r="H21" i="7"/>
  <c r="H23" i="7"/>
  <c r="I23" i="7" s="1"/>
  <c r="I22" i="7" l="1"/>
  <c r="I21" i="7"/>
  <c r="G25" i="7"/>
  <c r="Q15" i="9"/>
  <c r="R15" i="9" s="1"/>
  <c r="T15" i="9" s="1"/>
  <c r="U15" i="9" s="1"/>
  <c r="E18" i="9" s="1"/>
  <c r="E22" i="9" s="1"/>
  <c r="H20" i="7"/>
  <c r="I20" i="7" s="1"/>
  <c r="H19" i="7" l="1"/>
  <c r="I19" i="7" s="1"/>
  <c r="H17" i="7"/>
  <c r="I17" i="7" s="1"/>
  <c r="H15" i="7"/>
  <c r="I15" i="7" s="1"/>
  <c r="H18" i="7"/>
  <c r="I18" i="7" s="1"/>
  <c r="H16" i="7"/>
  <c r="I16" i="7" s="1"/>
  <c r="H25" i="7" l="1"/>
  <c r="I25" i="7" l="1"/>
  <c r="E25" i="9" s="1"/>
  <c r="E28" i="9" s="1"/>
  <c r="G29" i="10" s="1"/>
  <c r="H175" i="13" s="1"/>
  <c r="H176" i="13" s="1"/>
  <c r="I126" i="15" l="1"/>
  <c r="I128" i="15" s="1"/>
  <c r="I135" i="15" s="1"/>
</calcChain>
</file>

<file path=xl/sharedStrings.xml><?xml version="1.0" encoding="utf-8"?>
<sst xmlns="http://schemas.openxmlformats.org/spreadsheetml/2006/main" count="808" uniqueCount="694">
  <si>
    <t xml:space="preserve">FORM NO. 10E </t>
  </si>
  <si>
    <t>Name and address of the employee</t>
  </si>
  <si>
    <t>Permanent account number</t>
  </si>
  <si>
    <t xml:space="preserve">Residential status </t>
  </si>
  <si>
    <t>(a)</t>
  </si>
  <si>
    <t xml:space="preserve">Salary received in arrears or in advance in accordance with the provisions of sub-rule (2) of rule 21A </t>
  </si>
  <si>
    <t>Rs.</t>
  </si>
  <si>
    <t>(b)</t>
  </si>
  <si>
    <t xml:space="preserve">Payment in the nature of gratuity in respect of past services, extending over a period of not less than 5 years in accordance with the provisions of sub-rule (3) of rule 21A </t>
  </si>
  <si>
    <t xml:space="preserve">(c)    </t>
  </si>
  <si>
    <t>Payment in the nature of compensation from the employer or former employer at or in connection with termination of employment after continuous service of not less than 3 years or where the unexpired portion of term of employment is also not less than 3 years in accordance with the provisions of sub-rule (4) of rule 21A</t>
  </si>
  <si>
    <t xml:space="preserve"> Signature of the employee  </t>
  </si>
  <si>
    <t>Verification</t>
  </si>
  <si>
    <t>Total</t>
  </si>
  <si>
    <t>(Rs.)</t>
  </si>
  <si>
    <r>
      <t>[</t>
    </r>
    <r>
      <rPr>
        <i/>
        <sz val="10"/>
        <color indexed="8"/>
        <rFont val="Arial"/>
        <family val="2"/>
      </rPr>
      <t>See</t>
    </r>
    <r>
      <rPr>
        <sz val="10"/>
        <color indexed="8"/>
        <rFont val="Arial"/>
        <family val="2"/>
      </rPr>
      <t xml:space="preserve"> rule 21AA] </t>
    </r>
  </si>
  <si>
    <t>Detailed particulars of payments referred to above may be given in Annexure I, II, IIA, III or IV, as the case may be</t>
  </si>
  <si>
    <t>Place :</t>
  </si>
  <si>
    <t>Date  :</t>
  </si>
  <si>
    <t>2019-20</t>
  </si>
  <si>
    <t>Resident</t>
  </si>
  <si>
    <t>2017-18</t>
  </si>
  <si>
    <t>2016-17</t>
  </si>
  <si>
    <t>2015-16</t>
  </si>
  <si>
    <t>2014-15</t>
  </si>
  <si>
    <t>2013-14</t>
  </si>
  <si>
    <t>2012-13</t>
  </si>
  <si>
    <t>2011-12</t>
  </si>
  <si>
    <t>TABLE -A</t>
  </si>
  <si>
    <t>[See Item 7 of Annexure-I]</t>
  </si>
  <si>
    <t>Previous Year(s)</t>
  </si>
  <si>
    <t>Total income of the relevent previous year</t>
  </si>
  <si>
    <t>Salary received in arrears or advance relating to the relevant previous year as mentioned in column (1)</t>
  </si>
  <si>
    <t>Total income (as increased by salary received in arrears or advance) of the relevant previous year as mentioned in column (1)[Add columns (2) and (3)]</t>
  </si>
  <si>
    <t>Tax on total income as per column (2)</t>
  </si>
  <si>
    <t>Tax on total income as per column (4)</t>
  </si>
  <si>
    <t>Difference in tax [Amount under column (6) minus amount under column (5)]</t>
  </si>
  <si>
    <t>4 [2+3]</t>
  </si>
  <si>
    <t>Gender</t>
  </si>
  <si>
    <t>2018-19</t>
  </si>
  <si>
    <t>DOB</t>
  </si>
  <si>
    <t>Yr. End</t>
  </si>
  <si>
    <t>Age</t>
  </si>
  <si>
    <t>Assessee</t>
  </si>
  <si>
    <t>87A - Rebate</t>
  </si>
  <si>
    <t>Cess</t>
  </si>
  <si>
    <t>Surcharge</t>
  </si>
  <si>
    <t>Total Tax</t>
  </si>
  <si>
    <t>Male</t>
  </si>
  <si>
    <t>Female</t>
  </si>
  <si>
    <t>Tax on (2)</t>
  </si>
  <si>
    <t>Tax on (4)</t>
  </si>
  <si>
    <t>[See item 2 of Form No, 10E]</t>
  </si>
  <si>
    <t>ARREARS OR ADVANCE SALARY</t>
  </si>
  <si>
    <t>Total Income</t>
  </si>
  <si>
    <t>(Excluding salary received in arrears or advance)</t>
  </si>
  <si>
    <t>Salary received in arrear or advance</t>
  </si>
  <si>
    <t>(As increased by salary received in arrears or advance)</t>
  </si>
  <si>
    <t>Tax on total income (as per item 3)</t>
  </si>
  <si>
    <t>Tax on total income (as per item 1)</t>
  </si>
  <si>
    <t>Tax on salary received in arrears or advance</t>
  </si>
  <si>
    <t>(Difference between item 4 and item 5)</t>
  </si>
  <si>
    <t>Tax Computed in accordance with Table "A"</t>
  </si>
  <si>
    <t>(Brought from column 7 of Table "A")</t>
  </si>
  <si>
    <t>Relief under section 89(1)</t>
  </si>
  <si>
    <t>2020-21</t>
  </si>
  <si>
    <t>NOT APPLICABLE</t>
  </si>
  <si>
    <t>sc</t>
  </si>
  <si>
    <t>87a</t>
  </si>
  <si>
    <t>Net Tax</t>
  </si>
  <si>
    <t>Tax</t>
  </si>
  <si>
    <t>cess</t>
  </si>
  <si>
    <t>Tax Liab.</t>
  </si>
  <si>
    <t>2021-22</t>
  </si>
  <si>
    <t>CREATED  BY :-  JAGATIYA  RAJANIKANT  M.    9714646456</t>
  </si>
  <si>
    <r>
      <t xml:space="preserve">વિકલ્પ - </t>
    </r>
    <r>
      <rPr>
        <b/>
        <sz val="20"/>
        <color indexed="9"/>
        <rFont val="Arial"/>
        <family val="2"/>
      </rPr>
      <t xml:space="preserve">1  </t>
    </r>
  </si>
  <si>
    <t>નીચે લીલા રંગના સેલ એટલેકે બોક્સમાં જ માહિતી પુરવી</t>
  </si>
  <si>
    <t>OLD FORMAT</t>
  </si>
  <si>
    <t xml:space="preserve">કચેરીનું નામ </t>
  </si>
  <si>
    <t>ફોર્મ ભર્યા તારીખ :-</t>
  </si>
  <si>
    <t xml:space="preserve">સરનામું </t>
  </si>
  <si>
    <t xml:space="preserve">તાલુકો </t>
  </si>
  <si>
    <t xml:space="preserve">રોકાણની વિગત </t>
  </si>
  <si>
    <t xml:space="preserve">જિલ્લો </t>
  </si>
  <si>
    <t xml:space="preserve">હોમ લોન </t>
  </si>
  <si>
    <t xml:space="preserve">પીન કોડ </t>
  </si>
  <si>
    <t>પગારબીલેથી ચુકવણી</t>
  </si>
  <si>
    <t xml:space="preserve">સીધી ચુકવણી </t>
  </si>
  <si>
    <t xml:space="preserve">કુલ </t>
  </si>
  <si>
    <t xml:space="preserve">કચેરીનો બેન્ક BSR કોડ </t>
  </si>
  <si>
    <t xml:space="preserve">HOME LOAN PRINCIPAL વાર્ષીક </t>
  </si>
  <si>
    <t xml:space="preserve">કચેરીનો TAN  નંબર </t>
  </si>
  <si>
    <t xml:space="preserve">HOME LOAN INTEREST વાર્ષીક </t>
  </si>
  <si>
    <t xml:space="preserve">એસેસમેન્ટ વર્ષ </t>
  </si>
  <si>
    <t>L.I.C &amp; Other જીવનવીમા પ્રીમીયમ રકમ</t>
  </si>
  <si>
    <t>N.S.C.  TOTAL</t>
  </si>
  <si>
    <t xml:space="preserve">નાણાકીય  વર્ષ </t>
  </si>
  <si>
    <t xml:space="preserve">N.S.C. શ્રેણી-8 કે શ્રેણી-9 માં ભરેલ રકમ </t>
  </si>
  <si>
    <t xml:space="preserve">N.S.C. શ્રેણી-8 કે શ્રેણી-9 માં ભરેલ વ્યાજ </t>
  </si>
  <si>
    <t xml:space="preserve">આવક સમયગાળો </t>
  </si>
  <si>
    <t xml:space="preserve">L.I.C. જીવનધારા પ્રીમીયમ </t>
  </si>
  <si>
    <t xml:space="preserve">P.L.I. વાર્ષીક પ્રીમીયમ રોકાણ </t>
  </si>
  <si>
    <t>શિક્ષણ ખર્ચ ટ્યુશન ફી ની રકમ</t>
  </si>
  <si>
    <t xml:space="preserve">મકાનભાડું ચૂકવો છો ? જો હા તો વાર્ષિક કેટલું ? </t>
  </si>
  <si>
    <r>
      <t xml:space="preserve">80 CCD  NPS રોકાણ (રૂ. 50000 ની મર્યાદામાં 100 %) </t>
    </r>
    <r>
      <rPr>
        <b/>
        <sz val="10"/>
        <color indexed="12"/>
        <rFont val="Arial"/>
        <family val="2"/>
      </rPr>
      <t xml:space="preserve">       </t>
    </r>
  </si>
  <si>
    <t xml:space="preserve">80 D      મેડીક્લેમ </t>
  </si>
  <si>
    <t xml:space="preserve">કર્મચારીનું નામ </t>
  </si>
  <si>
    <t xml:space="preserve">80 DD    દિવ્યાંગ આશ્રીતોનો તબીબી ખર્ચ </t>
  </si>
  <si>
    <t xml:space="preserve">પિતાનું નામ </t>
  </si>
  <si>
    <t xml:space="preserve">80 DDB   ગંભીર રોગો માટે કરેલ ખર્ચ </t>
  </si>
  <si>
    <t xml:space="preserve">અટક </t>
  </si>
  <si>
    <r>
      <rPr>
        <b/>
        <sz val="12"/>
        <color indexed="12"/>
        <rFont val="Arial"/>
        <family val="2"/>
      </rPr>
      <t>80 E</t>
    </r>
    <r>
      <rPr>
        <b/>
        <sz val="8"/>
        <color indexed="12"/>
        <rFont val="Arial"/>
        <family val="2"/>
      </rPr>
      <t xml:space="preserve">   </t>
    </r>
    <r>
      <rPr>
        <b/>
        <sz val="9"/>
        <color indexed="12"/>
        <rFont val="Arial"/>
        <family val="2"/>
      </rPr>
      <t xml:space="preserve">સંતાન કે લગ્નસાથીના ઉચ્ચ શિક્ષણ માટે લીધેલ લોનનું વ્યાજ  </t>
    </r>
  </si>
  <si>
    <t xml:space="preserve">કર્મચારીનો હોદ્દો  </t>
  </si>
  <si>
    <r>
      <rPr>
        <b/>
        <sz val="12"/>
        <color indexed="12"/>
        <rFont val="Arial"/>
        <family val="2"/>
      </rPr>
      <t>80 EE    &amp;  80 EEA</t>
    </r>
  </si>
  <si>
    <r>
      <t>સને :-</t>
    </r>
    <r>
      <rPr>
        <b/>
        <sz val="8"/>
        <color indexed="12"/>
        <rFont val="Arial"/>
        <family val="2"/>
      </rPr>
      <t xml:space="preserve"> 2016-17 માં મંજૂર કરાયેલ હાઉસીંગ લોનનું વ્યાજ </t>
    </r>
  </si>
  <si>
    <r>
      <t>સને :-</t>
    </r>
    <r>
      <rPr>
        <b/>
        <sz val="8"/>
        <rFont val="Arial"/>
        <family val="2"/>
      </rPr>
      <t xml:space="preserve"> APR-19 થી MAR-21 સુધીમાં મંજૂર કરાયેલ હાઉસીંગ લોનનું વ્યાજ </t>
    </r>
  </si>
  <si>
    <t xml:space="preserve">પાન કાર્ડ નંબર </t>
  </si>
  <si>
    <t xml:space="preserve">80 G      </t>
  </si>
  <si>
    <t xml:space="preserve">આપેલા દાનની રકમ </t>
  </si>
  <si>
    <t xml:space="preserve">બાદ મળવાપાત્ર દાનની રકમ </t>
  </si>
  <si>
    <t xml:space="preserve">જન્મતારીખ </t>
  </si>
  <si>
    <r>
      <t xml:space="preserve">80 TTA  બેન્ક </t>
    </r>
    <r>
      <rPr>
        <b/>
        <sz val="12"/>
        <color indexed="12"/>
        <rFont val="Arial"/>
        <family val="2"/>
      </rPr>
      <t xml:space="preserve">/ P.O. બચત ખાતાનું વ્યાજ </t>
    </r>
  </si>
  <si>
    <t xml:space="preserve">બેન્ક ખાતા નંબર </t>
  </si>
  <si>
    <t xml:space="preserve">શું તમે અંધ કે દિવ્યાંગ કર્મચારી છો ? </t>
  </si>
  <si>
    <t>NO</t>
  </si>
  <si>
    <r>
      <rPr>
        <b/>
        <sz val="13.5"/>
        <color indexed="12"/>
        <rFont val="Arial"/>
        <family val="2"/>
      </rPr>
      <t>G27 માં</t>
    </r>
    <r>
      <rPr>
        <b/>
        <sz val="13.5"/>
        <color indexed="12"/>
        <rFont val="Gujrati Saral-1"/>
      </rPr>
      <t xml:space="preserve"> </t>
    </r>
    <r>
      <rPr>
        <b/>
        <sz val="13.5"/>
        <color indexed="12"/>
        <rFont val="Arial"/>
        <family val="2"/>
      </rPr>
      <t xml:space="preserve">YES </t>
    </r>
    <r>
      <rPr>
        <b/>
        <sz val="13.5"/>
        <color indexed="12"/>
        <rFont val="Gujrati Saral-1"/>
      </rPr>
      <t>કેe</t>
    </r>
    <r>
      <rPr>
        <b/>
        <sz val="13.5"/>
        <color indexed="12"/>
        <rFont val="Arial"/>
        <family val="2"/>
      </rPr>
      <t xml:space="preserve"> NO લખવું ફરજીયાત છે.</t>
    </r>
  </si>
  <si>
    <t xml:space="preserve">બેન્કનું નામ </t>
  </si>
  <si>
    <t>80 U  દિવ્યાંગ, અંધ, મંદબુધ્ધી ખાસ કપાત 40% કે તેથી વધુ માટે 75000, 80% કે તેથી વધુ માટે 125000 લખો</t>
  </si>
  <si>
    <t xml:space="preserve">        બેન્ક BSR કોડ </t>
  </si>
  <si>
    <t>ENGINEER</t>
  </si>
  <si>
    <t xml:space="preserve">કર્મચારીના કોન્ટેક્ટ નંબર </t>
  </si>
  <si>
    <t>માસ</t>
  </si>
  <si>
    <t>રકમ</t>
  </si>
  <si>
    <t xml:space="preserve">ચલણ નબર </t>
  </si>
  <si>
    <t>તારીખ</t>
  </si>
  <si>
    <t>અન્ય</t>
  </si>
  <si>
    <t>DEP.ENGINEER</t>
  </si>
  <si>
    <t xml:space="preserve">ખાતાના વડાનું નામ </t>
  </si>
  <si>
    <t xml:space="preserve">એપ્રિલ </t>
  </si>
  <si>
    <t>A.D.I.</t>
  </si>
  <si>
    <t xml:space="preserve">મે </t>
  </si>
  <si>
    <t>EDU.ISP.</t>
  </si>
  <si>
    <t xml:space="preserve">જૂન </t>
  </si>
  <si>
    <t>HEAD MASTER</t>
  </si>
  <si>
    <t xml:space="preserve">હોદ્દો </t>
  </si>
  <si>
    <t xml:space="preserve">જુલાઇ </t>
  </si>
  <si>
    <t>OFFICER</t>
  </si>
  <si>
    <t xml:space="preserve">પગરબીલની વિગત </t>
  </si>
  <si>
    <t>ઓગસ્ટ</t>
  </si>
  <si>
    <t>PRESIDENT</t>
  </si>
  <si>
    <t xml:space="preserve">સપ્ટેમ્બર </t>
  </si>
  <si>
    <t>MAMLATDAR</t>
  </si>
  <si>
    <t xml:space="preserve">ગ્રોસ આવક </t>
  </si>
  <si>
    <t>ઓકટોબર</t>
  </si>
  <si>
    <t>MED.OFFICER</t>
  </si>
  <si>
    <t xml:space="preserve">વ્યવસાય વેરો </t>
  </si>
  <si>
    <t xml:space="preserve">નવેમ્બર </t>
  </si>
  <si>
    <t>T.D.O.</t>
  </si>
  <si>
    <t>કપાત  GPF/CPF</t>
  </si>
  <si>
    <t xml:space="preserve">ડીસેમ્બર </t>
  </si>
  <si>
    <t>MANAGER</t>
  </si>
  <si>
    <t xml:space="preserve">જુથ વીમો </t>
  </si>
  <si>
    <t>જાન્યુઆરી</t>
  </si>
  <si>
    <t>D.E.O.</t>
  </si>
  <si>
    <t xml:space="preserve">ટ્રાન્સપોર્ટ એલાઉન્સ </t>
  </si>
  <si>
    <t xml:space="preserve">ફેબ્રુઆરી </t>
  </si>
  <si>
    <t>DEP.COLLECTOR</t>
  </si>
  <si>
    <t xml:space="preserve">ઘરભાડું </t>
  </si>
  <si>
    <t xml:space="preserve">માર્ચ </t>
  </si>
  <si>
    <t>COLLECTOR</t>
  </si>
  <si>
    <t xml:space="preserve">અન્ય આવક </t>
  </si>
  <si>
    <t>કુલ (A)</t>
  </si>
  <si>
    <t>COMMISSIONER</t>
  </si>
  <si>
    <t>બેન્ક /P.O.  સેવીગ વ્યાજ આવક (કુલ)</t>
  </si>
  <si>
    <t>DEP.CECRETARY</t>
  </si>
  <si>
    <t xml:space="preserve">બેન્ક ફિક્સ ડિપોઝીટ વ્યાજ </t>
  </si>
  <si>
    <t>છ વર્ષિય પોસ્ટ મન્થલી સ્કીમ વ્યાજ</t>
  </si>
  <si>
    <t xml:space="preserve">એડવાન્સ ભરેલ ટેક્ષની વિગત </t>
  </si>
  <si>
    <t>CECRETARY</t>
  </si>
  <si>
    <t xml:space="preserve">પાંચ વર્ષિય પોસ્ટ રીકરીંગ ડિપોઝીટ વ્યાજ </t>
  </si>
  <si>
    <t xml:space="preserve">ક્રમ </t>
  </si>
  <si>
    <t xml:space="preserve">રકમ </t>
  </si>
  <si>
    <t>ચલણ નબર</t>
  </si>
  <si>
    <t xml:space="preserve">તારીખ </t>
  </si>
  <si>
    <t xml:space="preserve">કિશાન વિકાસપત્ર વ્યાજ </t>
  </si>
  <si>
    <t xml:space="preserve">N.S.C.શ્રેણી-8 નું વ્યાજ </t>
  </si>
  <si>
    <t xml:space="preserve">N.S.C.યોજના 1992 પર વ્યાજ </t>
  </si>
  <si>
    <t>કુલ (B)</t>
  </si>
  <si>
    <t xml:space="preserve">પોસ્ટઓફિસ ટાઈમ ડિપોઝીટનું વ્યાજ  </t>
  </si>
  <si>
    <t xml:space="preserve">સીનીયર સીટીઝન્સ સેવિંગ્સનું વ્યાજ </t>
  </si>
  <si>
    <t>કુલ (A)+(B)</t>
  </si>
  <si>
    <t xml:space="preserve">સરકારી જામીનગીરીનું વ્યાજ </t>
  </si>
  <si>
    <t xml:space="preserve">શબ્દોમાં </t>
  </si>
  <si>
    <t xml:space="preserve">SCHOOL NAME </t>
  </si>
  <si>
    <t>SCHOOL ADDRESS</t>
  </si>
  <si>
    <t>તાલુકો :-</t>
  </si>
  <si>
    <t>જિલ્લો :-</t>
  </si>
  <si>
    <t xml:space="preserve">વાર્ષીક પગાર સ્લીપ - </t>
  </si>
  <si>
    <t>PAN:-</t>
  </si>
  <si>
    <t>INCOME YEAR :-</t>
  </si>
  <si>
    <t>ASSESSMENT YEAR:-</t>
  </si>
  <si>
    <t>NAME:-</t>
  </si>
  <si>
    <t>DESIGNATION :-</t>
  </si>
  <si>
    <t xml:space="preserve">પગાર વિગત </t>
  </si>
  <si>
    <t xml:space="preserve">ગ્રોસ પગાર </t>
  </si>
  <si>
    <t xml:space="preserve">કપાત વિગત </t>
  </si>
  <si>
    <t xml:space="preserve">નેટ પગાર </t>
  </si>
  <si>
    <t xml:space="preserve">પેઇડ ઇન માસ </t>
  </si>
  <si>
    <t>પગાર</t>
  </si>
  <si>
    <t>મોંઘવારી</t>
  </si>
  <si>
    <t xml:space="preserve">સીટી એલા. </t>
  </si>
  <si>
    <t>મેડીકલ એલા.</t>
  </si>
  <si>
    <t>ટ્રાન્સપોર્ટ એલા.</t>
  </si>
  <si>
    <t>હેડ એલા॰</t>
  </si>
  <si>
    <t>કેશ એલા.</t>
  </si>
  <si>
    <t>અન્ય એલા.</t>
  </si>
  <si>
    <t xml:space="preserve">મોંઘવારી એરીયર્સ </t>
  </si>
  <si>
    <t xml:space="preserve">LTC  રજા રોકડ </t>
  </si>
  <si>
    <t>GPF / CPF</t>
  </si>
  <si>
    <t xml:space="preserve">મકાન લોન પ્રિન્સીપલ </t>
  </si>
  <si>
    <t xml:space="preserve">મકાન લોન વ્યાજ </t>
  </si>
  <si>
    <t xml:space="preserve">આવક વેરો </t>
  </si>
  <si>
    <t xml:space="preserve">કુલ કપાત </t>
  </si>
  <si>
    <t>TOTAL</t>
  </si>
  <si>
    <t>(SIGNATURE OF GOVT.SERVANT)</t>
  </si>
  <si>
    <t>પગાર- મોંઘવારીના 10 %</t>
  </si>
  <si>
    <t xml:space="preserve">અંધ કે દિવ્યાંગ કર્મચારીને મહત્તમ બાદ મળવાપાત્ર વાર્ષિક ટ્રાન્સપોર્ટ એલાઉન્સ  </t>
  </si>
  <si>
    <t>પગાર અને મોંઘવારી વાર્ષીક ના 40 %</t>
  </si>
  <si>
    <t>(જુના કે નવા કર માળખાની પસંદગી અંગેનું )</t>
  </si>
  <si>
    <t xml:space="preserve">વિકલ્પ ફોર્મ </t>
  </si>
  <si>
    <t>√</t>
  </si>
  <si>
    <t xml:space="preserve">                      આથી  હું જાહેર કરું છુ કે નાણાકિય વર્ષ :-  </t>
  </si>
  <si>
    <t xml:space="preserve">દરમિયાન </t>
  </si>
  <si>
    <t xml:space="preserve">            ધંધા કે વ્યવસાયની કોઈ આવક નથી / ધંધા કે વ્યવસાયની આવક છે.</t>
  </si>
  <si>
    <t xml:space="preserve">     √</t>
  </si>
  <si>
    <t xml:space="preserve">         અને તે પ્રમાણે આવકવેરાની ગણતરી કરવા માટેનો મારો વિકલ્પ આપું છુ.  </t>
  </si>
  <si>
    <t>X</t>
  </si>
  <si>
    <t>સ્થળ :-</t>
  </si>
  <si>
    <t xml:space="preserve">કર્મચારીની સહી :- </t>
  </si>
  <si>
    <t xml:space="preserve">તારીખ :- </t>
  </si>
  <si>
    <t xml:space="preserve">કર્મચારીનું નામ :- </t>
  </si>
  <si>
    <t xml:space="preserve">હોદ્દો  :- </t>
  </si>
  <si>
    <t>સંસ્થા / કચેરી :-</t>
  </si>
  <si>
    <t xml:space="preserve">સ્વિકાર્યું </t>
  </si>
  <si>
    <t xml:space="preserve">સંસ્થા / કચેરીના વડાની સહી :- </t>
  </si>
  <si>
    <t>સિક્કો :-</t>
  </si>
  <si>
    <t xml:space="preserve">આવકવેરાની ગણતરી દર્શાવતુ પત્રક </t>
  </si>
  <si>
    <t>સને</t>
  </si>
  <si>
    <t>(1)</t>
  </si>
  <si>
    <t>કર્મચારીનું નામ :-</t>
  </si>
  <si>
    <t>(2)</t>
  </si>
  <si>
    <t xml:space="preserve">  હોદ્દો :- </t>
  </si>
  <si>
    <t>(3)</t>
  </si>
  <si>
    <t>સંસ્થાનું નામ :-</t>
  </si>
  <si>
    <t>(4)</t>
  </si>
  <si>
    <t>સરનામું :-</t>
  </si>
  <si>
    <t xml:space="preserve">જિલ્લો :- </t>
  </si>
  <si>
    <r>
      <t xml:space="preserve">વિભાગ- </t>
    </r>
    <r>
      <rPr>
        <b/>
        <u/>
        <sz val="16"/>
        <color indexed="63"/>
        <rFont val="Arial"/>
        <family val="2"/>
      </rPr>
      <t>A</t>
    </r>
  </si>
  <si>
    <t xml:space="preserve">    પગાર આવક વિભાગ </t>
  </si>
  <si>
    <r>
      <t xml:space="preserve"> કલમ:- </t>
    </r>
    <r>
      <rPr>
        <b/>
        <sz val="11"/>
        <rFont val="Arial"/>
        <family val="2"/>
      </rPr>
      <t>17 મુજબ પગારની " કુલ ગ્રોસ આવક "</t>
    </r>
    <r>
      <rPr>
        <b/>
        <sz val="13.5"/>
        <rFont val="Arial"/>
        <family val="2"/>
      </rPr>
      <t xml:space="preserve"> </t>
    </r>
    <r>
      <rPr>
        <b/>
        <sz val="10"/>
        <rFont val="Arial"/>
        <family val="2"/>
      </rPr>
      <t>( વાર્ષિક પગાર પત્રક મુજબ )</t>
    </r>
  </si>
  <si>
    <t xml:space="preserve"> પગાર આવકમાંથી બાદ મળતર :- </t>
  </si>
  <si>
    <r>
      <t xml:space="preserve">     </t>
    </r>
    <r>
      <rPr>
        <b/>
        <sz val="12"/>
        <rFont val="Arial"/>
        <family val="2"/>
      </rPr>
      <t>(a)</t>
    </r>
    <r>
      <rPr>
        <b/>
        <sz val="13.5"/>
        <rFont val="Arial"/>
        <family val="2"/>
      </rPr>
      <t xml:space="preserve"> કલમ : </t>
    </r>
    <r>
      <rPr>
        <b/>
        <sz val="12"/>
        <rFont val="Arial"/>
        <family val="2"/>
      </rPr>
      <t>10</t>
    </r>
    <r>
      <rPr>
        <b/>
        <sz val="13.5"/>
        <rFont val="Arial"/>
        <family val="2"/>
      </rPr>
      <t xml:space="preserve"> </t>
    </r>
    <r>
      <rPr>
        <b/>
        <sz val="12"/>
        <rFont val="Arial"/>
        <family val="2"/>
      </rPr>
      <t>(13 એ)  મુજબ ઘરભાડું :- (</t>
    </r>
    <r>
      <rPr>
        <b/>
        <sz val="11"/>
        <rFont val="Arial"/>
        <family val="2"/>
      </rPr>
      <t xml:space="preserve"> નીચેના ત્રણ પૈકી આઓછું હોય તે) </t>
    </r>
  </si>
  <si>
    <r>
      <t xml:space="preserve">    </t>
    </r>
    <r>
      <rPr>
        <b/>
        <sz val="12"/>
        <rFont val="Arial"/>
        <family val="2"/>
      </rPr>
      <t xml:space="preserve"> ( ભાડાના મકાનમાં રહેતા હોય તો જ બાદ મળે ) </t>
    </r>
  </si>
  <si>
    <r>
      <t xml:space="preserve">   (i) </t>
    </r>
    <r>
      <rPr>
        <b/>
        <sz val="12"/>
        <rFont val="Arial"/>
        <family val="2"/>
      </rPr>
      <t>પગારબીલેથી ખરેખર આકારેલ ઘરભાડું (વાર્ષિક) રૂ.</t>
    </r>
    <r>
      <rPr>
        <b/>
        <sz val="13.5"/>
        <rFont val="Arial"/>
        <family val="2"/>
      </rPr>
      <t xml:space="preserve"> </t>
    </r>
  </si>
  <si>
    <t xml:space="preserve">    (ii) ભાડાપેટે ખરેખર ચૂકવેલ રકમ જો પગાર અને </t>
  </si>
  <si>
    <t xml:space="preserve">       મોંઘવારી ( વાર્ષિક) ના 10% થી વધતી હોય તો </t>
  </si>
  <si>
    <t xml:space="preserve">      તે વધારાની રકમ ( નીચેના x-y ની રકમ) :- રૂ. </t>
  </si>
  <si>
    <t xml:space="preserve">            (x) ચૂકવેલ ઘરભાડું (વાર્ષિક) રૂ.</t>
  </si>
  <si>
    <r>
      <rPr>
        <b/>
        <sz val="13.5"/>
        <rFont val="Arial"/>
        <family val="2"/>
      </rPr>
      <t xml:space="preserve">            </t>
    </r>
    <r>
      <rPr>
        <b/>
        <sz val="12"/>
        <rFont val="Arial"/>
        <family val="2"/>
      </rPr>
      <t xml:space="preserve">(y) પગાર- મોંઘવારીના10 % રૂ . </t>
    </r>
  </si>
  <si>
    <t xml:space="preserve">   (iii) પગાર અને મોંઘવારી (વાર્ષિક )ના 40 % રૂ.</t>
  </si>
  <si>
    <t xml:space="preserve">   (iv) બાદ મળવાપાત્ર ઘરભાડું ( ઉપરના ત્રણ પૈકી ઓછી રકમ ) રૂ. </t>
  </si>
  <si>
    <t xml:space="preserve">     (b) કલમ: 10(14) (i); નિયમ 2 BB(ii) મુજબ મળેલ </t>
  </si>
  <si>
    <t xml:space="preserve">       ડ્રેસ ધોલાઈ ભથ્થું (100%) ..........................................................રૂ.</t>
  </si>
  <si>
    <r>
      <rPr>
        <b/>
        <sz val="13.5"/>
        <rFont val="Arial"/>
        <family val="2"/>
      </rPr>
      <t xml:space="preserve">    </t>
    </r>
    <r>
      <rPr>
        <b/>
        <sz val="12"/>
        <rFont val="Arial"/>
        <family val="2"/>
      </rPr>
      <t xml:space="preserve">(c)  કલમ: 10(14) (ii); નિયમ 2 BB(i) મુજબ મળેલ ટ્રાન્સપોર્ટ એલાઉન્સ </t>
    </r>
  </si>
  <si>
    <t>જો તમે અંધ કે દિવ્યાંગ કર્મચારી હશો તો જ તમારું વાર્ષિક ટ્રાન્સપોર્ટ એલાઉન્સ 38400 સુધી બાદ મળવાપાત્ર છે.</t>
  </si>
  <si>
    <r>
      <t xml:space="preserve">        </t>
    </r>
    <r>
      <rPr>
        <b/>
        <sz val="11"/>
        <rFont val="Arial"/>
        <family val="2"/>
      </rPr>
      <t/>
    </r>
  </si>
  <si>
    <t xml:space="preserve">            [ફ્ક્ત અંધ,દિવ્યાંગકર્મચારીને જ માસીક રૂ.3200/-(વાર્ષિક 38400/-)ની મર્યાદામાં 100% ] .........રૂ. </t>
  </si>
  <si>
    <r>
      <rPr>
        <b/>
        <sz val="13.5"/>
        <rFont val="Arial"/>
        <family val="2"/>
      </rPr>
      <t xml:space="preserve">    </t>
    </r>
    <r>
      <rPr>
        <b/>
        <sz val="12"/>
        <rFont val="Arial"/>
        <family val="2"/>
      </rPr>
      <t>(d) કલમ : 16(1) મુજબ સ્ટાન્ડર્ડ ડીડકશન ................................................રૂ.</t>
    </r>
  </si>
  <si>
    <t xml:space="preserve">             [કોલમ : (1) મુજબ પગારની ખરેખર રકમ અથવા રૂ.50000/- એ બે પૈકી ઓછી રકમ]</t>
  </si>
  <si>
    <t xml:space="preserve">    (f )  કુલ [(a) થી (e)]  ( પગાર આવકમાથી બાદ ) ............................................................રૂ. </t>
  </si>
  <si>
    <t xml:space="preserve">બાકી પગાર આવક (પગારના શીર્ષક હેઠળ કરપાત્ર આવક )[કોલમ : 1-2 (f) ] ..રૂ. </t>
  </si>
  <si>
    <t>વિભાગ:- B</t>
  </si>
  <si>
    <t xml:space="preserve">અન્ય આવક વિભાગ </t>
  </si>
  <si>
    <t>( કર્મચારીએ આપેલા આ સાથેના ડેક્લેરેશન મુજબ )</t>
  </si>
  <si>
    <t xml:space="preserve">વ્યાજ આવક :-  </t>
  </si>
  <si>
    <t>(a)  બેન્ક/પોસ્ટ ઓફીસ વ્યાજ ( સેવિંગ્ઝ એકાઉન્ટ)..............................રૂ.</t>
  </si>
  <si>
    <t>(b)  બેન્ક વ્યાજ ( ફિક્સ ડીપોઝીટનું )................................................ રૂ.</t>
  </si>
  <si>
    <t xml:space="preserve">(c)  છ વર્ષિય પોસ્ટ ઓફીસ મન્થ્લી ઇન્કમ સ્કીમનું વ્યાજ ................. રૂ.  </t>
  </si>
  <si>
    <t xml:space="preserve">(d) પાંચ વર્ષિય પોસ્ટ ઓફીસ રીકરીંગ ડીપોઝીટ એકાઉન્ટનું વ્યાજ..।. રૂ.   </t>
  </si>
  <si>
    <t>(e)  કિસાન વિકાસપત્રનું વ્યાજ ........................................................... રૂ.</t>
  </si>
  <si>
    <t xml:space="preserve">(f)   N.S.C. (શ્રેણી-8)નું વ્યાજ............................................................ રૂ. </t>
  </si>
  <si>
    <r>
      <t>(g)  N.S.C. (શ્રેણી-9)નું વ્યાજ</t>
    </r>
    <r>
      <rPr>
        <b/>
        <sz val="14"/>
        <rFont val="Arial"/>
        <family val="2"/>
      </rPr>
      <t xml:space="preserve">..................................................... </t>
    </r>
    <r>
      <rPr>
        <b/>
        <sz val="13"/>
        <rFont val="Arial"/>
        <family val="2"/>
      </rPr>
      <t>રૂ.</t>
    </r>
  </si>
  <si>
    <t xml:space="preserve">(h)  N.S.S ( યોજના-1992) નું વ્યાજ.................................................. રૂ. </t>
  </si>
  <si>
    <t>(i)  પોસ્ટઓફિસ ટાઈમ ડિપોઝીટનું વ્યાજ............................................ રૂ.</t>
  </si>
  <si>
    <t>(j)  સીનીયર સીટીઝન્સ સેવિંગ્સનું વ્યાજ.............................................. રૂ.</t>
  </si>
  <si>
    <t>(k) સરકારી જામીનગીરીનું વ્યાજ ...................................................... રૂ.</t>
  </si>
  <si>
    <t>(l)  .................................................................................... રૂ.</t>
  </si>
  <si>
    <t>(2)  સગીર બાળકો (અંધ, અપંગ, મંદબુધ્ધિ સિવાયના)ની ઉમેરવાપાત્ર આવક.... રૂ.</t>
  </si>
  <si>
    <t xml:space="preserve">નીચેનામાંથી ઉપાડેલ કે મળેલ રકમ :- </t>
  </si>
  <si>
    <t xml:space="preserve">(a) જીવન સુરક્ષા પેન્શન ફંડમાંથી પેન્શન કે પોલીસી સરન્ડરની રકમ........ રૂ. </t>
  </si>
  <si>
    <t xml:space="preserve">(b) નવી પેન્શન યોજનામાંથી મળેલ રકમ............................................. રૂ. </t>
  </si>
  <si>
    <t xml:space="preserve">(c) N.S.S (નેશનલ સેવિંગ્ઝ સ્કીમ) (યોજના-1987) માંથી .................... રૂ. </t>
  </si>
  <si>
    <t xml:space="preserve">(d) L.I.C. જીવનધારામાંથી................................................................ રૂ. </t>
  </si>
  <si>
    <t xml:space="preserve">(e) L.I.C. જીવનઅક્ષયમાંથી................................................................ રૂ. </t>
  </si>
  <si>
    <t xml:space="preserve">(f)  E.L.S.S. ( ઇક્વીટી લીન્કડ સેવિંગ્ઝ સ્કીમ ) માંથી ............................ રૂ. </t>
  </si>
  <si>
    <t xml:space="preserve">(g) પરીક્ષાનું મહેનતાણું .................................................................... રૂ. </t>
  </si>
  <si>
    <t xml:space="preserve">(h) કુલ ( a થી g) ........................................................................... રૂ. </t>
  </si>
  <si>
    <t xml:space="preserve"> મકાન-મિલકત સંબંધી આવક ............................................... રૂ. </t>
  </si>
  <si>
    <t>(5)</t>
  </si>
  <si>
    <t xml:space="preserve"> કુલ અન્ય આવક [કોલમ:- (1)(n) + (2) + (3)(h ) + (4) ................................. રૂ. </t>
  </si>
  <si>
    <t>વિભાગ:- C</t>
  </si>
  <si>
    <t xml:space="preserve">સમગ્ર કુલ (પગાર + અન્ય ) આવક </t>
  </si>
  <si>
    <t xml:space="preserve">પગાર + અન્ય આવક [વિભાગ : A(3) + વિભાગ : B(5)] ........... રૂ. </t>
  </si>
  <si>
    <t xml:space="preserve">બાદ : કલમ : 24(2) મુજબ હાઉસ બિલ્ડીંગ લોનનું વ્યાજ ........... રૂ. </t>
  </si>
  <si>
    <t xml:space="preserve">(રૂ.30000/- ની મર્યાદામાં 100%) (તા:- 1-4-99 કે તે પછી લીધેલ લોન માટે, </t>
  </si>
  <si>
    <t xml:space="preserve">જે નાણાકીય વર્ષમાં લોન લીધી હોય તેના અંતથી પાંચ વર્ષના સમયગાળામાં મકાન </t>
  </si>
  <si>
    <t>ખરીદેલ કે બાંધકામ પુરૂ કરેલ હોય તો રૂ. 200000/- ની મર્યાદામાં 100% )</t>
  </si>
  <si>
    <t xml:space="preserve">સમગ્ર કુલ (ગ્રોસ) આવક ( કોલમ : 1 - 2 ) : ............................. રૂ. </t>
  </si>
  <si>
    <t>વિભાગ:- D</t>
  </si>
  <si>
    <t xml:space="preserve">સમગ્ર કુલ આવકમાંથી બાદ મળતર વિભાગ </t>
  </si>
  <si>
    <t xml:space="preserve">કલમ : 80-C મુજબ નીચેની વિગતે કરેલ માન્ય રોકાણો /બચતો :- </t>
  </si>
  <si>
    <r>
      <t>(a)  G.P.F./C.P.F.</t>
    </r>
    <r>
      <rPr>
        <b/>
        <sz val="13.5"/>
        <rFont val="Arial"/>
        <family val="2"/>
      </rPr>
      <t xml:space="preserve"> માં કપાત .......................... રૂ. </t>
    </r>
  </si>
  <si>
    <r>
      <t>(b) P.P.F</t>
    </r>
    <r>
      <rPr>
        <b/>
        <sz val="13.5"/>
        <rFont val="Arial"/>
        <family val="2"/>
      </rPr>
      <t xml:space="preserve"> (પબ્લીક પ્રોવિડન્ટ ફંડ)માં ભરેલ રકમ.. રૂ. </t>
    </r>
  </si>
  <si>
    <t>(c) જીવન વીમામાં ભરેલ પ્રીમિયમની રકમ ............ રૂ.</t>
  </si>
  <si>
    <r>
      <t>(d) P.L.I.</t>
    </r>
    <r>
      <rPr>
        <b/>
        <sz val="14"/>
        <rFont val="Arial"/>
        <family val="2"/>
      </rPr>
      <t xml:space="preserve"> ( પોસ્ટ વીમાનું પ્રીમિયમ )................ રૂ. </t>
    </r>
  </si>
  <si>
    <t>(e) જુથ વીમામાં ભરેલ પ્રીમિયમની રકમ .................. રૂ.</t>
  </si>
  <si>
    <r>
      <t>(f) U.L.I.P.</t>
    </r>
    <r>
      <rPr>
        <b/>
        <sz val="14"/>
        <rFont val="Arial"/>
        <family val="2"/>
      </rPr>
      <t>માં ભરેલ પ્રીમિયમની રકમ ............ રૂ.</t>
    </r>
  </si>
  <si>
    <r>
      <t>(g) N.S.C.</t>
    </r>
    <r>
      <rPr>
        <b/>
        <sz val="13"/>
        <rFont val="Arial"/>
        <family val="2"/>
      </rPr>
      <t xml:space="preserve"> ( શ્રેણી-8 ) </t>
    </r>
    <r>
      <rPr>
        <b/>
        <sz val="14"/>
        <rFont val="Arial"/>
        <family val="2"/>
      </rPr>
      <t>માં ભરેલ રકમ ............... રૂ.</t>
    </r>
  </si>
  <si>
    <t>(h) N.S.C. ( શ્રેણી-9 ) માં ભરેલ રકમ ..................... રૂ.</t>
  </si>
  <si>
    <t>(i)  N.S.C. ( શ્રેણી-8 ) નું વ્યાજ (પુન:રોકાણ તરીકે ) .. રૂ.</t>
  </si>
  <si>
    <t>(j)  N.S.C. ( શ્રેણી-9 ) નું વ્યાજ (પુન:રોકાણ તરીકે ) .. રૂ.</t>
  </si>
  <si>
    <r>
      <t xml:space="preserve">(k) </t>
    </r>
    <r>
      <rPr>
        <b/>
        <sz val="14"/>
        <rFont val="Arial"/>
        <family val="2"/>
      </rPr>
      <t xml:space="preserve">હાઉસ બિલ્ડીંગ લોનના હપ્તાની રકમ ........ રૂ. </t>
    </r>
  </si>
  <si>
    <r>
      <t>(l) N.S.S.</t>
    </r>
    <r>
      <rPr>
        <b/>
        <sz val="13.5"/>
        <rFont val="Arial"/>
        <family val="2"/>
      </rPr>
      <t xml:space="preserve"> ( યોજના-1992) માં ભરેલ રકમ ........ રૂ. </t>
    </r>
  </si>
  <si>
    <r>
      <t>(m) L.I.C.</t>
    </r>
    <r>
      <rPr>
        <b/>
        <sz val="14"/>
        <rFont val="Arial"/>
        <family val="2"/>
      </rPr>
      <t xml:space="preserve"> જીવનધારાનું પ્રીમિયમ.................... રૂ. </t>
    </r>
  </si>
  <si>
    <r>
      <t>(n) L.I.C</t>
    </r>
    <r>
      <rPr>
        <b/>
        <sz val="13"/>
        <rFont val="Arial"/>
        <family val="2"/>
      </rPr>
      <t>.</t>
    </r>
    <r>
      <rPr>
        <b/>
        <sz val="14"/>
        <rFont val="Arial"/>
        <family val="2"/>
      </rPr>
      <t xml:space="preserve"> જીવનઅક્ષય નું પ્રીમિયમ........ રૂ. </t>
    </r>
  </si>
  <si>
    <r>
      <t>(o) E.L.S.S.</t>
    </r>
    <r>
      <rPr>
        <b/>
        <sz val="14"/>
        <rFont val="Arial"/>
        <family val="2"/>
      </rPr>
      <t xml:space="preserve"> ના યુનિટમાં રોકાણ .................... રૂ. </t>
    </r>
  </si>
  <si>
    <r>
      <t xml:space="preserve">(p) </t>
    </r>
    <r>
      <rPr>
        <b/>
        <sz val="14"/>
        <rFont val="Arial"/>
        <family val="2"/>
      </rPr>
      <t xml:space="preserve">હોમલોન એકાઉન્ટ સ્કીમમાં રોકાણ............. રૂ. </t>
    </r>
  </si>
  <si>
    <r>
      <t>(q)</t>
    </r>
    <r>
      <rPr>
        <b/>
        <sz val="13.5"/>
        <rFont val="Arial"/>
        <family val="2"/>
      </rPr>
      <t xml:space="preserve"> </t>
    </r>
    <r>
      <rPr>
        <b/>
        <sz val="12"/>
        <rFont val="Arial"/>
        <family val="2"/>
      </rPr>
      <t xml:space="preserve">શિક્ષણ ખર્ચ </t>
    </r>
    <r>
      <rPr>
        <b/>
        <sz val="10"/>
        <rFont val="Arial"/>
        <family val="2"/>
      </rPr>
      <t>(પૂર્ણ સમયના શિક્ષણ માટેની ફક્ત ટ્યુશન ફી)</t>
    </r>
  </si>
  <si>
    <t xml:space="preserve">      (બે બાળકોની મર્યાદામાં )........................ રૂ. </t>
  </si>
  <si>
    <t xml:space="preserve">(r) ઇન્ફ્રાસ્ટ્રક્ચર, પાવર કે ટેલી કોમ્યુ.કંપનીના </t>
  </si>
  <si>
    <t xml:space="preserve">      શેર/ડિબેન્ચરમાં રોકાણ ........................ રૂ. </t>
  </si>
  <si>
    <t xml:space="preserve">(s) જીવનસુરક્ષા પેન્શન ફંડમાં રોકાણ............... રૂ. </t>
  </si>
  <si>
    <t xml:space="preserve">(t)  નવી પેન્શન યોજના (NPS)માં રોકાણ...... રૂ. </t>
  </si>
  <si>
    <t xml:space="preserve">(u) 5 વર્ષથી ઓછી ન હોય તેવી મુદતની , </t>
  </si>
  <si>
    <t xml:space="preserve">   શીડ્યુલ બેન્કમાં મૂકેલી ટર્મ ડિપોઝીટ......... રૂ.  </t>
  </si>
  <si>
    <t xml:space="preserve">(v) P.O.પાંચ વર્ષીય ટાઈમ ડિપોઝીટમાં કરેલ રોકાણ..રૂ. </t>
  </si>
  <si>
    <t xml:space="preserve">(w) સીની. સીટીઝન્સ સેવિંગ્ઝ સ્કીમમાં રોકાણ ........... રૂ. </t>
  </si>
  <si>
    <t xml:space="preserve">(x) સુકન્યા સમૃધ્ધિ એકાઉન્ટ સ્કીમમાં રોકાણ ........... રૂ. </t>
  </si>
  <si>
    <t xml:space="preserve">(y)     કુલ માન્ય રોકાણ (a થી x )............ રૂ. </t>
  </si>
  <si>
    <r>
      <t xml:space="preserve">(z) </t>
    </r>
    <r>
      <rPr>
        <b/>
        <sz val="16"/>
        <rFont val="Arial"/>
        <family val="2"/>
      </rPr>
      <t xml:space="preserve">કલમ : 80-C મુજબ બાદ મળવાપાત્ર રકમ............... રૂ. </t>
    </r>
  </si>
  <si>
    <r>
      <t xml:space="preserve">     </t>
    </r>
    <r>
      <rPr>
        <b/>
        <sz val="12"/>
        <rFont val="Arial"/>
        <family val="2"/>
      </rPr>
      <t>[રૂ. 150000 ની મર્યાદામાં કુલ માન્ય રોકાણના 100% ]</t>
    </r>
  </si>
  <si>
    <t xml:space="preserve">કલમ : 80 CCD (1B) મુજબ નેશનલ પેન્શન સ્કીમ (NPS)  માં </t>
  </si>
  <si>
    <t xml:space="preserve">રોકાણ [ રૂ. 50000/- ની મર્યાદામાં 100% ]......................॰..................... રૂ. </t>
  </si>
  <si>
    <t xml:space="preserve">કલમ : 80-D મુજબ મેડીક્લેમમાં ભરેલ પ્રીમિયમ ....................... રૂ. </t>
  </si>
  <si>
    <t xml:space="preserve">[પોતાના કુટુંબ માટે ભરેલ પ્રીમિયમ કુલ રૂ. 25000/- ની મર્યાદામાં 100 %]  [ જો પોતાના કુટુંબમાંથી કોઈ વીમા લાભાર્થી સીની.  સીટીઝન હોય તો વધારાના રૂ. 25000/- ]   [ જો વ્યક્તિ પોતાના માતા-પિતાનું પણપ્રીમિયમ ભરે તો બીજા રૂ. 25000/- ]  [ જો માતા કે પિતામાથીકોઈ વીમા લાભાર્થી સીની. સીટીઝન હોય તો બીજા વધારાના રૂ. 25000/-]     [આ કપાતમાં પ્રિવેંટીવ હેલ્થ ચેક અપ  માટે કરાયેલ રૂ.5000/- સુધીના ખર્ચનો પણ સમાવેશ થસે </t>
  </si>
  <si>
    <t xml:space="preserve">કલમ : 80 DD મુજબ દિવ્યાંગ આશ્રીતો માટેના તબીબી ખર્ચા  </t>
  </si>
  <si>
    <t xml:space="preserve">તાલીમ કે પુનર્વસવાટ ખર્ચ કે તેના ભરણપોષણ માટે મુકેલ ડીપોઝીટના </t>
  </si>
  <si>
    <t xml:space="preserve">સંદર્ભમાં કાંઈક પણ ખર્ચ કે રોકાણ કર્યું હોય અને 40% કે તેથી વધુ </t>
  </si>
  <si>
    <t xml:space="preserve">દિવ્યાંગપણું હોય તો રૂ. 75000/- અને 80% કે તેથી વધુ દિવ્યાંગપણું </t>
  </si>
  <si>
    <t xml:space="preserve">હોય તો રૂ. 125000/- ની સંપૂર્ણ કપાત બાદ મળવાપાત્ર છે.  ........ રૂ. </t>
  </si>
  <si>
    <t xml:space="preserve">કલમ : 80 DDB મુજબ કેન્સર જેવા ગંભીર રોગ અંગે કરેલ </t>
  </si>
  <si>
    <t xml:space="preserve">તબીબી ખર્ચ (આશ્રીત સહિત) ( રૂ. 40000/- ની મર્યાદામાં 100 %) </t>
  </si>
  <si>
    <t>[ કરદાતા (આશ્રીત સહિત) સીનીયર સીટીઝન હોય તો રૂ. 100000/-</t>
  </si>
  <si>
    <t xml:space="preserve">ની મર્યાદામાં 100%] ......................................................................... રૂ. </t>
  </si>
  <si>
    <t>(6)</t>
  </si>
  <si>
    <t xml:space="preserve">કલમ : 80 E મુજબ પોતાના, સંતાનના કે લગ્નસાથીના ઉચ્ચશિક્ષણ </t>
  </si>
  <si>
    <t xml:space="preserve">માટે લીધેલ લોનનું વ્યાજ 100% ............................................. રૂ. </t>
  </si>
  <si>
    <t>(7)</t>
  </si>
  <si>
    <r>
      <t>કલમ : 80 EE મુજબ સને : 2016-2017 માં મંજૂર કરાયેલ હાઉસીંગ લોનનું વ્યાજ, નિયત શરતોને આધીન</t>
    </r>
    <r>
      <rPr>
        <b/>
        <sz val="10"/>
        <rFont val="Arial"/>
        <family val="2"/>
      </rPr>
      <t xml:space="preserve"> [રૂ.50000/- ની મર્યાદામાં 100%]........ રૂ. </t>
    </r>
  </si>
  <si>
    <t>(8)</t>
  </si>
  <si>
    <t>(9)</t>
  </si>
  <si>
    <t>કલમ : 80 G મુજબ દાનમાં આપેલ બાદ મળવાપાત્ર રકમ............ રૂ.</t>
  </si>
  <si>
    <t>(10)</t>
  </si>
  <si>
    <t>કલમ : 80 TTA મુજબ (સીની. સીટીઝન સીવાય) બેન્ક / P.O. સેવીંગ્ઝ</t>
  </si>
  <si>
    <t xml:space="preserve">એકાઉન્ટનું વ્યાજ [રૂ. 10000/- ની મર્યાદામાં 100% ] ...................... રૂ. </t>
  </si>
  <si>
    <t>(11)</t>
  </si>
  <si>
    <r>
      <t xml:space="preserve">કલમ : 80 TTB મુજબ </t>
    </r>
    <r>
      <rPr>
        <b/>
        <sz val="11"/>
        <rFont val="Arial"/>
        <family val="2"/>
      </rPr>
      <t xml:space="preserve">(સીની. સીટીઝન માટે જ) </t>
    </r>
    <r>
      <rPr>
        <b/>
        <sz val="12.5"/>
        <rFont val="Arial"/>
        <family val="2"/>
      </rPr>
      <t xml:space="preserve">બેન્ક / P.O. સેવીં. એકા. </t>
    </r>
  </si>
  <si>
    <t xml:space="preserve">ફીક્સ ડીપોઝીટ, રીકરીંગ ડીપોઝીટનું વ્યાજ[રૂ. 50000ની મર્યાદામાં 100% ].......... રૂ. </t>
  </si>
  <si>
    <t>(12)</t>
  </si>
  <si>
    <t xml:space="preserve">કલમ : 80 U મુજબ અંધ, દિવ્યાંગ, મંદબુધ્ધિની વ્યક્તિને મળતી </t>
  </si>
  <si>
    <t xml:space="preserve">ખાસ કપાત ( 40% કે તેથી વધુ દિવ્યાંગપણું હોય તો રૂ. 75000/- </t>
  </si>
  <si>
    <t xml:space="preserve">અને 80% કે તેથી વધુ દિવ્યાંગપણું હોય તો રૂ. 125000/- </t>
  </si>
  <si>
    <t xml:space="preserve">ની મર્યાદામાં 100%] ............................................................... રૂ. </t>
  </si>
  <si>
    <t>(13)</t>
  </si>
  <si>
    <t xml:space="preserve">બાદ મળવાપાત્ર રકમનો સરવાળો ( કુલ વિભાગ : D)....................................... રૂ. </t>
  </si>
  <si>
    <t xml:space="preserve"> [ (1z)+(2)+(3)+(4)+(5)+(6)+(7)+(8)+(9)+(10)+(11)+(12) ]</t>
  </si>
  <si>
    <t>(14)</t>
  </si>
  <si>
    <t xml:space="preserve"> બાદ આવક [ વિભાગ : C (3) - વિભાગ : D (13) ] .......................................રૂ. </t>
  </si>
  <si>
    <t>(15)</t>
  </si>
  <si>
    <t xml:space="preserve"> બાકી આવક  [દશ રૂપિયાના રાઉન્ડમાં ] .................................................... રૂ. </t>
  </si>
  <si>
    <t>વિભાગ :- E</t>
  </si>
  <si>
    <t xml:space="preserve">    કરપાત્ર આવક અને આવકવેરાની ગણતરી </t>
  </si>
  <si>
    <t>વિભાગ : D (15)  મુજબ બાકી આવક રૂ.</t>
  </si>
  <si>
    <t xml:space="preserve">      રહે છે. આ આવક સામાન્ય કરદાતા માટે</t>
  </si>
  <si>
    <t xml:space="preserve">રૂ. 250000/- સીનીયર સીટીઝન માટે રૂ. 300000/-, સુપર સીનીયર સીટીઝન માટે રૂ. 500000/- થી વધુ </t>
  </si>
  <si>
    <t>ન હોય / હોય, કરપાત્ર થતી નથી. / કરપાત્ર થાય છે.આથી નીચે મુજબ આવકવેરાની ગણતરી કરતા :-</t>
  </si>
  <si>
    <t>સામાન્ય કરદાતા માટે આવકવેરાની ગણતરી (સીનીયર / સુપર સીનીયર સીટીઝન સિવાય) :-</t>
  </si>
  <si>
    <t xml:space="preserve">(i)   રૂ. 250000/- સુધી આવકવેરો ............................................................................... રૂ. </t>
  </si>
  <si>
    <t>NIL</t>
  </si>
  <si>
    <t xml:space="preserve">(ii)  રૂ. 250000/- થી વધારાની અને રૂ. 500000/- સુધીની રકમના 5 % લેખે ....................... રૂ. </t>
  </si>
  <si>
    <t xml:space="preserve">(iii) રૂ. 500000/- થી વધારાની અને રૂ. 1000000/- સુધીની રકમના 20  % લેખે .................. રૂ. </t>
  </si>
  <si>
    <t xml:space="preserve">(iv) રૂ. 1000000/- થી વધારાની અને રૂ. 5000000/- સુધીની રકમના 30 % લેખે ................. રૂ. </t>
  </si>
  <si>
    <t>કુલ આવકવેરાની રકમ [ (i) થી (iv) નો સરવાળો ] ....................................... રૂ.</t>
  </si>
  <si>
    <t xml:space="preserve">બાદ : કલમ 87- Aમુજબ જો કરપાત્ર આવક રૂ. 500000/- સુધીની હોય તો </t>
  </si>
  <si>
    <t xml:space="preserve">કલમ 87- A મુજબ જો કરપાત્ર આવક રૂ. 500000/- સુધીની હોય તો </t>
  </si>
  <si>
    <t xml:space="preserve">( કુલ આવકવેરાની રકમના 100% અથવા રૂ. 12500/- બે માંથી જે ઓછું હોય તે).... રૂ. </t>
  </si>
  <si>
    <t xml:space="preserve">કુલ આવકવેરાની રકમ.. રૂ. </t>
  </si>
  <si>
    <t xml:space="preserve">ઉંમર 60 વર્ષ કે તેથી વધુ, પણ 80 વર્ષથી ઓછી હોય તેવા કરદાતા ):-  </t>
  </si>
  <si>
    <t xml:space="preserve">(i)   રૂ. 300000/- સુધી આવકવેરો ............................................................................... રૂ. </t>
  </si>
  <si>
    <t xml:space="preserve">(ii)  રૂ. 300000/- થી વધારાની અને રૂ. 500000/- સુધીની રકમના 5 % લેખે ....................... રૂ. </t>
  </si>
  <si>
    <t xml:space="preserve">( કુલ આવકવેરાની રકમના 100% અથવા રૂ. 12500/- બે માંથી જે આઓછું હોય તે).... રૂ. </t>
  </si>
  <si>
    <t xml:space="preserve">(i)  રૂ. 500000/- સુધી આવકવેરો ................................................................................. રૂ. </t>
  </si>
  <si>
    <t xml:space="preserve">(ii)  રૂ. 500000/- થી વધારાની અને રૂ. 1000000/- સુધીની રકમના 20 % લેખે .................... રૂ. </t>
  </si>
  <si>
    <t xml:space="preserve">(iii) રૂ. 1000000/- થી વધારાની અને રૂ. 5000000/- સુધીની રકમના 30  % લેખે ................. રૂ. </t>
  </si>
  <si>
    <t>કુલ આવકવેરાની રકમ [ (i) થી (iii) નો સરવાળો ] ....................................... રૂ.</t>
  </si>
  <si>
    <t>વિભાગ - F</t>
  </si>
  <si>
    <t xml:space="preserve">આવકવેરો + એજ્યુકેશન સેસ અને ભરેલ એડવાન્સ ટેક્સની વિગત </t>
  </si>
  <si>
    <r>
      <t xml:space="preserve">કુલ આવકવેરાની રકમ </t>
    </r>
    <r>
      <rPr>
        <b/>
        <sz val="10"/>
        <rFont val="Arial"/>
        <family val="2"/>
      </rPr>
      <t xml:space="preserve">[ વિભાગ : E ના કોલમ : 1 થી 3 પૈકી લાગુ પડતી ગણતરી મુજબની રકમ]........ </t>
    </r>
    <r>
      <rPr>
        <b/>
        <sz val="14"/>
        <rFont val="Arial"/>
        <family val="2"/>
      </rPr>
      <t xml:space="preserve">રૂ. </t>
    </r>
  </si>
  <si>
    <t xml:space="preserve">હેલ્થ + એજ્યુકેશન સેસ ................................................................................ રૂ. </t>
  </si>
  <si>
    <t xml:space="preserve">[જો વિભાગ : E મુજબની "કરપાત્ર આવક " સામાન્ય કરદાતા માટે રૂ. 250000/- ,સીનીયર </t>
  </si>
  <si>
    <t xml:space="preserve">સીટીઝન માટે રૂ. 300000/- , સુપર સીનીયર સીટીઝન માટે રૂ. 500000/- સુધીની હોય </t>
  </si>
  <si>
    <t>તો હેલ્થ + એજ્યુકેશન  સેસ  રૂ. NIL  ;  જો  કરપાત્ર  આવક  ઉક્ત  રકમની  વધુ  હોય  તો ,</t>
  </si>
  <si>
    <t>"કુલ આવકવેરાની રકમ " { વિભાગ : F (1) મુજબની રકમ } ના 4% લેખે ]</t>
  </si>
  <si>
    <t xml:space="preserve">કુલ ભરવાપાત્ર આવકવેરાની રકમ (કોલમ :  1+2) ........................................... રૂ. </t>
  </si>
  <si>
    <r>
      <t>કુલ ભરવાપાત્ર આવકવેરાની રકમ (એક રૂપિયાના રાઉન્ડમાં દર્શાવતા</t>
    </r>
    <r>
      <rPr>
        <b/>
        <sz val="12"/>
        <rFont val="Arial"/>
        <family val="2"/>
      </rPr>
      <t xml:space="preserve">)..................... રૂ. </t>
    </r>
  </si>
  <si>
    <t xml:space="preserve">કુલ આવકવેરાની રકમ ................................................................................ રૂ. </t>
  </si>
  <si>
    <t>કલમ 89(1) હેઠળ બાદ મળવાપાત્ર રકમ  ( ફોર્મ નંબર 10-E)..............................રૂ.</t>
  </si>
  <si>
    <t xml:space="preserve">ભરવાની થતી રકમ (જો કોલમ : 4- (5+6) ) / પરત લેવાની થતી રકમ (જો કોલમ : (5+6)-4  ) રૂ. </t>
  </si>
  <si>
    <t xml:space="preserve">કર્મચારીની બાંહેધરી </t>
  </si>
  <si>
    <t xml:space="preserve">આ પત્રકમાં ભરેલ તમામ વિગતો સાચી અને દોષરહિત છે, જેની આથી ખાત્રીઆપવામાં આવે છે. </t>
  </si>
  <si>
    <t xml:space="preserve">સ્થળ :- </t>
  </si>
  <si>
    <t>તારીખ:-</t>
  </si>
  <si>
    <t>હોદ્દો  :-</t>
  </si>
  <si>
    <t xml:space="preserve">સંસ્થાના વડાનું પ્રમાણપત્ર </t>
  </si>
  <si>
    <t xml:space="preserve">આ પત્રકમાં દર્શાવેલ તમામ પગારદારી વિગતો સંસ્થાના હિસાબી દફ્તર પ્રમાણે બરાબર છે, </t>
  </si>
  <si>
    <t xml:space="preserve">જેની ખાત્રી કરેલ છે. </t>
  </si>
  <si>
    <t xml:space="preserve">સંસ્થાના વડાની સહી :- </t>
  </si>
  <si>
    <t xml:space="preserve">ડેક્લેરેશન  ફોર્મ </t>
  </si>
  <si>
    <t xml:space="preserve">પ્રતિ શ્રી </t>
  </si>
  <si>
    <t xml:space="preserve">આચાર્યશ્રી </t>
  </si>
  <si>
    <t xml:space="preserve">સંસ્થાનું સરનામું </t>
  </si>
  <si>
    <t xml:space="preserve">આથી હું શ્રી </t>
  </si>
  <si>
    <t xml:space="preserve">પ્રતિજ્ઞાપૂર્વક જાહેર કરું છુ  </t>
  </si>
  <si>
    <t xml:space="preserve">કે ઇન્કમટેકસ વર્ષ :- </t>
  </si>
  <si>
    <t xml:space="preserve">માં તારીખ :- </t>
  </si>
  <si>
    <t xml:space="preserve">દરમિયાનની  મારી </t>
  </si>
  <si>
    <t xml:space="preserve">પગારદારી  આવક  સિવાયની  આવક અને પગારબીલે  કપાત  કરાવેલ  રકમ  સિવાયની મે બારોબાર કપાત કરાવેલ </t>
  </si>
  <si>
    <t xml:space="preserve">કે કરાવવા માંગુ છુ, તે રકમની વિગત  નીચે  મુજબ છે,  જે  મારી  જાણ  અને સમજ મુજબ સાચી  અને  દોષરહિત છે </t>
  </si>
  <si>
    <t>વધુમાં , કપાત અંગેના જરૂરી આધારો હું ચાલુ નાણાકીય વર્ષની આખર તારીખ સુધીમાં શાળા/ કાર્યાલયમાં રજૂ કરીશ</t>
  </si>
  <si>
    <t>અને તેમ કરવામાં જો હું નિષ્ફળ જાઉં તો તે અંગેની સંપૂર્ણ જવાબદારી મારી રહેશે જેની આથી હું ખાત્રી આપું છુ.</t>
  </si>
  <si>
    <t xml:space="preserve">આવક </t>
  </si>
  <si>
    <t xml:space="preserve">કપાત </t>
  </si>
  <si>
    <r>
      <rPr>
        <b/>
        <sz val="12"/>
        <rFont val="Arial"/>
        <family val="2"/>
      </rPr>
      <t>(1)</t>
    </r>
    <r>
      <rPr>
        <b/>
        <sz val="14"/>
        <rFont val="Arial"/>
        <family val="2"/>
      </rPr>
      <t xml:space="preserve"> </t>
    </r>
    <r>
      <rPr>
        <b/>
        <sz val="13.5"/>
        <rFont val="Arial"/>
        <family val="2"/>
      </rPr>
      <t>બેન્ક / P.O.વ્યાજ (બચત ખાતાનું).. રૂ.</t>
    </r>
  </si>
  <si>
    <t xml:space="preserve">(2) બેન્ક વ્યાજ (ફિક્સ ડિપોઝીટનું) ......... રૂ.               </t>
  </si>
  <si>
    <t xml:space="preserve">(2) P.P.F.  માં ભરેલ રકમ ................. રૂ. </t>
  </si>
  <si>
    <t xml:space="preserve">(3)  P.O. મંથલી ઇન્કમ સ્કીમનું વ્યાજ......... રૂ. </t>
  </si>
  <si>
    <t>(3) જીવનવીમામાં ભરેલ પ્રિમીયમ ........ રૂ.</t>
  </si>
  <si>
    <t xml:space="preserve">(4)  P.O.રીકરીંગ ડિપોઝીટ એકા.નું વ્યાજ.... રૂ. </t>
  </si>
  <si>
    <t xml:space="preserve">(4) P.L.I.( પોસ્ટ વીમાનું પ્રિમીયમ......... રૂ. </t>
  </si>
  <si>
    <r>
      <rPr>
        <b/>
        <sz val="12"/>
        <rFont val="Arial"/>
        <family val="2"/>
      </rPr>
      <t>(5)</t>
    </r>
    <r>
      <rPr>
        <b/>
        <sz val="14"/>
        <rFont val="Arial"/>
        <family val="2"/>
      </rPr>
      <t xml:space="preserve"> </t>
    </r>
    <r>
      <rPr>
        <b/>
        <sz val="13"/>
        <rFont val="Arial"/>
        <family val="2"/>
      </rPr>
      <t>કિશાન વિકાસનું વ્યાજ .................. રૂ.</t>
    </r>
  </si>
  <si>
    <t xml:space="preserve">(5) U.L.I.P. માં ભરેલ પ્રિમીયમ ........... રૂ. </t>
  </si>
  <si>
    <t xml:space="preserve">(6) N.S.C.શ્રેણી- 8 નું વ્યાજ ................ રૂ. </t>
  </si>
  <si>
    <t>(6) N.S.C શ્રેણી 8 માં ભરેલ રકમ.......... રૂ.</t>
  </si>
  <si>
    <t xml:space="preserve">(7) N.S.S.શ્રેણી- 9 નું વ્યાજ ................ રૂ.  </t>
  </si>
  <si>
    <t>(7) N.S.C શ્રેણી 9 માં ભરેલ રકમ.......... રૂ.</t>
  </si>
  <si>
    <t>(8) N.S.S. (યોજના-1992) નું વ્યાજ .......... રૂ.</t>
  </si>
  <si>
    <t>(8) હાઉસ બિલ્ડીંગ લોનના હપ્તાની રકમ..રૂ.</t>
  </si>
  <si>
    <t>(9) P.O.ટાઈમ ડીપોઝીટ એકા. નું વ્યાજ ..... રૂ.</t>
  </si>
  <si>
    <t xml:space="preserve">(9) N.S.S.માં ભરેલ રકમ.................... રૂ. </t>
  </si>
  <si>
    <r>
      <rPr>
        <b/>
        <sz val="12"/>
        <rFont val="Arial"/>
        <family val="2"/>
      </rPr>
      <t>(10)</t>
    </r>
    <r>
      <rPr>
        <b/>
        <sz val="12.5"/>
        <rFont val="Arial"/>
        <family val="2"/>
      </rPr>
      <t xml:space="preserve"> </t>
    </r>
    <r>
      <rPr>
        <b/>
        <sz val="12"/>
        <rFont val="Arial"/>
        <family val="2"/>
      </rPr>
      <t xml:space="preserve">સીની.સીટીઝન્સ સેવિંગ્ઝ સ્કીમનું વ્યાજ. રૂ. </t>
    </r>
  </si>
  <si>
    <t xml:space="preserve">(10) L.I.C.જીવનધારાનું પ્રિમીયમ...........રૂ. </t>
  </si>
  <si>
    <t xml:space="preserve">(11)  સરકારી જામીનગીરીનું વ્યાજ.............. રૂ. </t>
  </si>
  <si>
    <t xml:space="preserve">(11) L.I.C. જીવનઅક્ષયનું પ્રિમીયમ........રૂ. </t>
  </si>
  <si>
    <t xml:space="preserve">.(12) સગીર બાળકોની ઉમેરવાપાત્ર રકમ.... રૂ. </t>
  </si>
  <si>
    <t xml:space="preserve">(12) E.L.S.S. ના યુનિટમાં રોકાણ......... રૂ. </t>
  </si>
  <si>
    <r>
      <t xml:space="preserve">       </t>
    </r>
    <r>
      <rPr>
        <b/>
        <sz val="10"/>
        <rFont val="Arial"/>
        <family val="2"/>
      </rPr>
      <t>(બાળકના નામ સાથે વિગતવાર માહિતી આપવી)</t>
    </r>
  </si>
  <si>
    <t xml:space="preserve">(13) હોમલોન એકા. સ્કીમમાં રોકાણ....... રૂ. </t>
  </si>
  <si>
    <t xml:space="preserve">.(13) જીવનસુરક્ષા પેન્શન ફંડમાંથી મળેલ પેન્શન </t>
  </si>
  <si>
    <t xml:space="preserve">(14) શિક્ષણખર્ચ ( ટ્યુશન ફી )............... રૂ. </t>
  </si>
  <si>
    <t xml:space="preserve">       કે પોલીસી સરન્ડરની રકમ.............. રૂ. </t>
  </si>
  <si>
    <t xml:space="preserve">(15) ઇન્ફ્રાસ્ટ્રકચર,પાવર કે ટેલી કોમ્યુ. </t>
  </si>
  <si>
    <t>(14) નવી પેન્શન યોજનામાંથી મળેલ રકમ.. રૂ.</t>
  </si>
  <si>
    <t xml:space="preserve">     કંપનીના શેર / ડીબેન્ચરમાં રોકાણ... રૂ. </t>
  </si>
  <si>
    <t>(15) N.S.S. માંથી કરેલ ઉપાડ ................. રૂ.</t>
  </si>
  <si>
    <t xml:space="preserve">(16) જીવનસુરક્ષા પેન્શન ફંડમાં રોકાણ... રૂ. </t>
  </si>
  <si>
    <t xml:space="preserve">(16) L.I.C. જીવનધારામાંથી મળેલ રકમ ... રૂ. </t>
  </si>
  <si>
    <t xml:space="preserve">(17) નવી પેન્શન યોજનામાં રોકાણ........ રૂ. </t>
  </si>
  <si>
    <t xml:space="preserve">(17) L.I.C. જીવનઅક્ષયમાંથી મળેલ દાન... રૂ. </t>
  </si>
  <si>
    <r>
      <t xml:space="preserve">.(18) </t>
    </r>
    <r>
      <rPr>
        <b/>
        <sz val="12"/>
        <rFont val="Arial"/>
        <family val="2"/>
      </rPr>
      <t xml:space="preserve">પાંચ વર્ષથી ઓછી ન હોય તેવી મુદતની  </t>
    </r>
  </si>
  <si>
    <t>(18) E.L.S.S.માંથી મળેલ રકમ................ રૂ॰</t>
  </si>
  <si>
    <r>
      <t xml:space="preserve">      </t>
    </r>
    <r>
      <rPr>
        <b/>
        <sz val="12"/>
        <rFont val="Arial"/>
        <family val="2"/>
      </rPr>
      <t>શીડ્યુલ્ડ બેંકમાં મૂકેલી ટર્મ ડીપોઝીટ... રૂ.</t>
    </r>
  </si>
  <si>
    <t>(19) પરીક્ષાનું મહેનતાણું .......................... રૂ.</t>
  </si>
  <si>
    <r>
      <t xml:space="preserve">(19) </t>
    </r>
    <r>
      <rPr>
        <b/>
        <sz val="12"/>
        <rFont val="Arial"/>
        <family val="2"/>
      </rPr>
      <t>P.O.</t>
    </r>
    <r>
      <rPr>
        <b/>
        <sz val="11"/>
        <rFont val="Arial"/>
        <family val="2"/>
      </rPr>
      <t xml:space="preserve">પાંચ વર્ષિય ટાઈમ ડિપોઝીટમાં રોકાણ.. રૂ. </t>
    </r>
  </si>
  <si>
    <t xml:space="preserve">(20) મકાન-મિલકત સંબંધી આવક ............ રૂ. </t>
  </si>
  <si>
    <r>
      <t>(20)</t>
    </r>
    <r>
      <rPr>
        <b/>
        <sz val="11.5"/>
        <rFont val="Arial"/>
        <family val="2"/>
      </rPr>
      <t xml:space="preserve"> સીની. સીટીઝન્સ સેવિંગ્ઝ સ્કીમમાં રોકાણ.. રૂ. </t>
    </r>
  </si>
  <si>
    <t xml:space="preserve">(21) અન્ય આવક .................................... રૂ. </t>
  </si>
  <si>
    <r>
      <t xml:space="preserve">(21) </t>
    </r>
    <r>
      <rPr>
        <b/>
        <sz val="12"/>
        <rFont val="Arial"/>
        <family val="2"/>
      </rPr>
      <t xml:space="preserve">સુકન્યા સમૃધ્ધિ એકા.સ્કીમમાં રોકાણ... રૂ. </t>
    </r>
  </si>
  <si>
    <t xml:space="preserve">(22) મેડીકલેમમાં ભરેલ પ્રિમીયમ...........રૂ. </t>
  </si>
  <si>
    <t xml:space="preserve">(23) બેંક સેવિંગ્ઝ એકાઉન્ટ વ્યાજ ..........રૂ. </t>
  </si>
  <si>
    <t>(24) નેશનલ પેન્શન સ્કીમ 80CCD........રૂ.</t>
  </si>
  <si>
    <t xml:space="preserve">(25) અન્ય ........................................ રૂ. </t>
  </si>
  <si>
    <t xml:space="preserve">કુલ        રૂ. </t>
  </si>
  <si>
    <t>કર્મચારીની સહી :</t>
  </si>
  <si>
    <t>સ્વીકાર્યું,</t>
  </si>
  <si>
    <t>હોદ્દો :</t>
  </si>
  <si>
    <t>સંસ્થાના વડાની સહી :</t>
  </si>
  <si>
    <t>સ્થળ :</t>
  </si>
  <si>
    <t>સિક્કો :</t>
  </si>
  <si>
    <t>તારીખ :</t>
  </si>
  <si>
    <t xml:space="preserve">તારીખ : </t>
  </si>
  <si>
    <t xml:space="preserve">   Certificate under section 203 of the Income Tax Act,1961 for the tax deducted at source from</t>
  </si>
  <si>
    <t>Income chargeable under the head "salaries"</t>
  </si>
  <si>
    <t>Name and address of the employer</t>
  </si>
  <si>
    <t xml:space="preserve">   Name &amp; Designation of the Employee</t>
  </si>
  <si>
    <t>Pan Of The Deductor</t>
  </si>
  <si>
    <t>Tan No Of The Deductor</t>
  </si>
  <si>
    <t xml:space="preserve">    Pan No. Of The Employee</t>
  </si>
  <si>
    <t>Acknowledgement Nos. Of All Quarterly Statement Of The TDS Under Sub-Section (3) Of Section 200 as Provided by TIN Facilitation Centre Of  NSDL Web-site</t>
  </si>
  <si>
    <t>PERIOD</t>
  </si>
  <si>
    <t xml:space="preserve">ASSESSMENT  YEAR :                       </t>
  </si>
  <si>
    <t>FROM</t>
  </si>
  <si>
    <t>TO</t>
  </si>
  <si>
    <t>Quarter</t>
  </si>
  <si>
    <t>Acknowledgement No.</t>
  </si>
  <si>
    <t>-</t>
  </si>
  <si>
    <t>Gross Salary_ _ _ _ _ _ _ _ _ _ _  _</t>
  </si>
  <si>
    <t>(a) salary as per provisions contained in</t>
  </si>
  <si>
    <t xml:space="preserve">    section 17 (1).............................</t>
  </si>
  <si>
    <t>(b) value of perquisites under section 17(2) (as</t>
  </si>
  <si>
    <t xml:space="preserve">    per form No.12BA,wherever applicable)................</t>
  </si>
  <si>
    <t>(c)Profits in lieu of selery under section 17(3)(as</t>
  </si>
  <si>
    <t xml:space="preserve">    per Form No.12 BA, wherever apllicable).. </t>
  </si>
  <si>
    <t>(d) Total ..............................</t>
  </si>
  <si>
    <t xml:space="preserve">Less:Allowances to the extent </t>
  </si>
  <si>
    <t>exempt under section 10_Transport Allowance _ _ _</t>
  </si>
  <si>
    <t xml:space="preserve">                                    House Rate Allowance _ _  </t>
  </si>
  <si>
    <t xml:space="preserve">                                    Standard Dedction ___</t>
  </si>
  <si>
    <t>BALANCE (1-2) _ _ _ _ _ _ _ _ _ _ _ _ _   _ _</t>
  </si>
  <si>
    <t>DEDUCTIONS:-</t>
  </si>
  <si>
    <t>(a) Entertainment  allowance</t>
  </si>
  <si>
    <t>(b) Tax on employment</t>
  </si>
  <si>
    <t>Aggregate of 4 (a tob) _ _ _ _ _ _ _ _ _ _</t>
  </si>
  <si>
    <t>INCOME CHARGEABLE UNDER</t>
  </si>
  <si>
    <t>THE HEAD OF "SALARIES" (3-5)</t>
  </si>
  <si>
    <t>ADD : Any other income  reporetd by the</t>
  </si>
  <si>
    <t xml:space="preserve"> employee      . ..........BANK INTEREST.........</t>
  </si>
  <si>
    <t xml:space="preserve">                         ............BANK INTEREST........</t>
  </si>
  <si>
    <t xml:space="preserve">                         ............N.S.C. INTEREST........</t>
  </si>
  <si>
    <t xml:space="preserve">                         ............                                                     ........</t>
  </si>
  <si>
    <t xml:space="preserve">                         ............Hs. Loan Int. U/s 24 (2).........</t>
  </si>
  <si>
    <t xml:space="preserve">GROSS TOTAL INCOME ( 6 + 7 ) _ _ _ </t>
  </si>
  <si>
    <t xml:space="preserve">DEDUCTIONS  UNDER CHAPTER VI - A :-  </t>
  </si>
  <si>
    <t>GROSS</t>
  </si>
  <si>
    <t>DEDUCTIBLE</t>
  </si>
  <si>
    <t>(A) Section  80C,  80 CCC,  and 80 CCD</t>
  </si>
  <si>
    <t>AMOUNT</t>
  </si>
  <si>
    <t>(a)  Section  80 C</t>
  </si>
  <si>
    <t>(1)       G. P. F./ CPF ........................................................................</t>
  </si>
  <si>
    <t>(2)     P.P.F.      .................................................................................</t>
  </si>
  <si>
    <t>(3)    L. I. C. ......................................................................................</t>
  </si>
  <si>
    <t>(4)    P.L.I………………………………………………………….</t>
  </si>
  <si>
    <t>(5)     GROUP INSURANCE  ....................................................</t>
  </si>
  <si>
    <t>(6)    ULIP  PRIMIUM……………………………...…………..</t>
  </si>
  <si>
    <t>(7)     N.S.C  ....................................................................................</t>
  </si>
  <si>
    <t>(8)    N.S.C..Intrest Reinvest…………………………………..</t>
  </si>
  <si>
    <t>(9)   HOME LOAN principal ………………………… ...….</t>
  </si>
  <si>
    <t>(10)   N.S.S. PRINCIPAL …………...…………………………</t>
  </si>
  <si>
    <t>(11)  LIC  JIVANDHARA…………………………………………</t>
  </si>
  <si>
    <t>(12)  LIC  JIVAN AKSHAY ……………………………………..</t>
  </si>
  <si>
    <t>(13) E.L.L.S INVEST………………………………..</t>
  </si>
  <si>
    <t>(14) HOME LOAN A/C SCEAM INVEST…………………….</t>
  </si>
  <si>
    <t>(15) TUTION  FEE…………………………………..</t>
  </si>
  <si>
    <t>(16) SHARE - DIBENCHAR INVEST.…………………………..</t>
  </si>
  <si>
    <t>(17)  PENSION  FUND…………………………………………….</t>
  </si>
  <si>
    <t>(18)  NPS   ( NEW PENSION SCEAM)…………………………….</t>
  </si>
  <si>
    <t>(19)  BANK TERM DEPOSITE</t>
  </si>
  <si>
    <t>(20)  P.O. TIME DEPOSITE</t>
  </si>
  <si>
    <t>(21)  SENIOR CITIZEN SEVING  INVEST</t>
  </si>
  <si>
    <t xml:space="preserve">(22) SUKANYA SAMRUDHDHI </t>
  </si>
  <si>
    <t>.(23)</t>
  </si>
  <si>
    <t>(a)  TOTAL (1 ) to (23)  [ section 80 c ]</t>
  </si>
  <si>
    <t>(b) Section  80 CCC ...........................</t>
  </si>
  <si>
    <r>
      <t xml:space="preserve">(c) Section  80 CCD </t>
    </r>
    <r>
      <rPr>
        <sz val="8"/>
        <rFont val="Book Antiqua"/>
        <family val="1"/>
      </rPr>
      <t>( NATIONAL PENSION SCEAM)</t>
    </r>
  </si>
  <si>
    <t>(d) TOTAL :(a) to (c) [ section :80C ,80 CCC, 80 CCD]</t>
  </si>
  <si>
    <t>[Note : (1)  Aggregate  amount deductible under section 80c shall not exceed one lakh rupees (2) Aggregate</t>
  </si>
  <si>
    <t>amount deductible under the three sections, i.e. 80C, 80CCC and 80CCD ,shall not exceed one lakh rupees]</t>
  </si>
  <si>
    <t>( P.T.O.)</t>
  </si>
  <si>
    <t>(B) Other Sections ( for e.g. 80D, 80U,80G,80E etc.)</t>
  </si>
  <si>
    <t>QUALIFYING</t>
  </si>
  <si>
    <t xml:space="preserve">     (Under chapter VI - A)</t>
  </si>
  <si>
    <t>GROSS AMOUNT</t>
  </si>
  <si>
    <t xml:space="preserve"> (a) Section...........  80 D</t>
  </si>
  <si>
    <t xml:space="preserve"> (b) Section...........  80 DD</t>
  </si>
  <si>
    <t xml:space="preserve"> (c) Section............ 80 DDB</t>
  </si>
  <si>
    <t xml:space="preserve"> (d) Section............ 80 E</t>
  </si>
  <si>
    <t xml:space="preserve"> (e) Section............ 80 EE</t>
  </si>
  <si>
    <t xml:space="preserve"> (f) Section............ 80 EEA</t>
  </si>
  <si>
    <t xml:space="preserve"> (f) Section..............80 G</t>
  </si>
  <si>
    <t xml:space="preserve"> (g) Section..............80 TTA</t>
  </si>
  <si>
    <t xml:space="preserve"> (h) Section..............80 TTB</t>
  </si>
  <si>
    <t xml:space="preserve"> (h) Section............ 80 U</t>
  </si>
  <si>
    <t xml:space="preserve"> (i)TOTAL :(a) to (h) [ Other section   ]  </t>
  </si>
  <si>
    <t xml:space="preserve">Aggregate of deductible amount under </t>
  </si>
  <si>
    <t>chapter  VI-A [ col .9 (A) + (B) ] :..............</t>
  </si>
  <si>
    <t>TOTAL INCOME  ( 8 - 10)</t>
  </si>
  <si>
    <t>;FDFgI DF8[</t>
  </si>
  <si>
    <t>DlC,F DF8[</t>
  </si>
  <si>
    <t>TAX  ON TOTAL INCOME .......</t>
  </si>
  <si>
    <t>IF TAXEBAL INCOME &lt;= 500000.. (under 87 A)</t>
  </si>
  <si>
    <t>.LESS..... MINIUM OF (TAX 100%  OR RS.12500)</t>
  </si>
  <si>
    <t>TAX  ON TOTAL INCOME ( 12-13 )</t>
  </si>
  <si>
    <t>EDUCATION CESS ( on tax at Sr. No. 12</t>
  </si>
  <si>
    <t>and surcharge at Sr. No 13)  4%</t>
  </si>
  <si>
    <t>TAX  PAYABLE ( 14+15 )</t>
  </si>
  <si>
    <t>RELIEF  UNDER SECTION 89 (1)  ( attach details )</t>
  </si>
  <si>
    <t>TAX PAYABLE ( 16-17 )</t>
  </si>
  <si>
    <r>
      <t>LESS:</t>
    </r>
    <r>
      <rPr>
        <sz val="10"/>
        <rFont val="Arial"/>
      </rPr>
      <t xml:space="preserve"> (a) Tax deducted at source u/s 192 (1)</t>
    </r>
  </si>
  <si>
    <t xml:space="preserve">              (b) Tax paid by the employer on behalf  </t>
  </si>
  <si>
    <t xml:space="preserve">                    of the employee u/s 192 (1 A) on</t>
  </si>
  <si>
    <t xml:space="preserve">                    perquisites u/s 17 (2) ....................................</t>
  </si>
  <si>
    <t xml:space="preserve">TAX PAYBLE(18-19)/REFUNDABLE(19-18) </t>
  </si>
  <si>
    <t>Sr.  NO</t>
  </si>
  <si>
    <t>TDS
 RS.</t>
  </si>
  <si>
    <t>Surcharge    Rs.</t>
  </si>
  <si>
    <t>Educatio
    Cass      Rs.</t>
  </si>
  <si>
    <t>Total 
Tax   Deposited     Rs.</t>
  </si>
  <si>
    <t>Cheque /Chalan
DD No. 
 ( if  any )</t>
  </si>
  <si>
    <t>BSR   Code 
 Of  Bank
 Branch</t>
  </si>
  <si>
    <t>Date of which TaxDeposited                (dd / mm / yy)</t>
  </si>
  <si>
    <t>Transfer  voucherchallan Identtification No.</t>
  </si>
  <si>
    <t>CHALAN</t>
  </si>
  <si>
    <t>I</t>
  </si>
  <si>
    <t xml:space="preserve"> son/daughter  of</t>
  </si>
  <si>
    <t xml:space="preserve">Working in     </t>
  </si>
  <si>
    <t xml:space="preserve">  ( designation )   do   hereby    certify   that   a   sum</t>
  </si>
  <si>
    <t xml:space="preserve">              of Rs     </t>
  </si>
  <si>
    <t xml:space="preserve">(in word)has been deducted at  </t>
  </si>
  <si>
    <t xml:space="preserve">           source and paid to the credit of the Central Government. Further certified  that  the above information given </t>
  </si>
  <si>
    <t xml:space="preserve">           above is true and correct besed on the book of account, documents and other available  records.</t>
  </si>
  <si>
    <t xml:space="preserve">  Place :-  </t>
  </si>
  <si>
    <t xml:space="preserve">Full Name :  </t>
  </si>
  <si>
    <t xml:space="preserve">    Date:- </t>
  </si>
  <si>
    <t xml:space="preserve">          Designation :</t>
  </si>
  <si>
    <t>ક્યાં વર્ષ માટે ગણતરી ?</t>
  </si>
  <si>
    <t>ડેટા પત્રક - 10E</t>
  </si>
  <si>
    <t>(  નીચેના ગ્રીન કલર ના સેલ માં જ માહિતી એન્ટર કરવી )</t>
  </si>
  <si>
    <t>.(1)</t>
  </si>
  <si>
    <t>.(2)</t>
  </si>
  <si>
    <t>.(3)</t>
  </si>
  <si>
    <t>.(4)</t>
  </si>
  <si>
    <t xml:space="preserve">કર્મચારીનું  નામ </t>
  </si>
  <si>
    <t>.(5)</t>
  </si>
  <si>
    <t>.(6)</t>
  </si>
  <si>
    <t>.(7)</t>
  </si>
  <si>
    <t>.(8)</t>
  </si>
  <si>
    <t xml:space="preserve">જન્મ તારીખ </t>
  </si>
  <si>
    <t xml:space="preserve">કર્મચારીની ઉમર પ્રમાણે કેટેગરી </t>
  </si>
  <si>
    <t>Gender ( ડ્રોપ ડાઉનથી સિલેક્ટ કરો)</t>
  </si>
  <si>
    <t xml:space="preserve">.(9) </t>
  </si>
  <si>
    <t xml:space="preserve">.(10) </t>
  </si>
  <si>
    <t xml:space="preserve">.(11) </t>
  </si>
  <si>
    <t xml:space="preserve">.(12) </t>
  </si>
  <si>
    <t xml:space="preserve">આવેલ એરીયર્સની કુલ રકમ </t>
  </si>
  <si>
    <t>કુલ ( 10+11)</t>
  </si>
  <si>
    <t>આવેલ એરીયર્સની રકમનું વર્ષ વાઈઝ બ્રેકઅપ અને</t>
  </si>
  <si>
    <t xml:space="preserve">જે તે નાણાકીય વર્ષની ઇન્કમટેક્સ પાત્ર રકમ            (  એરીયર્સ ઉમેર્યા વગર ) </t>
  </si>
  <si>
    <t>જે તે નાણાકીય વર્ષમાં વિભાજીત કરેલ એરીયર્સની રકમ</t>
  </si>
  <si>
    <t xml:space="preserve"> એ દરેક વર્ષની ઇન્કમટેક્સ પાત્ર રકમનું કોષ્ટક  ( લાગુ ન પડે ત્યાં 00 મૂકવું )</t>
  </si>
  <si>
    <t xml:space="preserve">આ પેઇજ ની પ્રિન્ટ કાઢવી નહીં આના પછીના ત્રણેય શીટની પ્રિન્ટ કાઢવી </t>
  </si>
  <si>
    <t>ANNEXURE - I</t>
  </si>
  <si>
    <t>(Indicate the difference between the amounts</t>
  </si>
  <si>
    <t xml:space="preserve"> mentioned against item 6 and 7)</t>
  </si>
  <si>
    <t>ઇન્કમટેક્સ પાત્ર રકમ (એરીયર્સ વગરની )</t>
  </si>
  <si>
    <t xml:space="preserve">અન્ય એરીયર્સ  (10 E માટે ) </t>
  </si>
  <si>
    <t>કલમ 89 (1)- RELIEF રકમ (10E ANEXER-1 (8) મુજબ)</t>
  </si>
  <si>
    <t>(1) હાઉસ બિલ્ડીંગ લોનનું વ્યાજ........ રૂ.</t>
  </si>
  <si>
    <t>WITH  10E FORM</t>
  </si>
  <si>
    <t>07-03-1980</t>
  </si>
  <si>
    <t>2023-24</t>
  </si>
  <si>
    <t xml:space="preserve">    (e) કલમ : 16(3) મુજબ ભરેલ વ્યવસાયવેરાની રકમ (મહતમ રૂ. 2500)  રૂ. </t>
  </si>
  <si>
    <r>
      <t xml:space="preserve">કલમ : 80 EEA મુજબ એપ્રિલ-19 થી માર્ચ-22 સુધીમાં મંજૂર કરાયેલ હાઉસીંગ લોનનું વ્યાજ, નિયત શરતોને આધીન </t>
    </r>
    <r>
      <rPr>
        <b/>
        <sz val="10"/>
        <rFont val="Arial"/>
        <family val="2"/>
      </rPr>
      <t>[ રૂ. 150000/- ની મર્યાદામાં 100%] રૂ.</t>
    </r>
  </si>
  <si>
    <t xml:space="preserve">સીનીયર સીટીઝન માટે આવકવેરાની ગણતરી ( તા. 31-03-2023 ના રોજ જેમની </t>
  </si>
  <si>
    <r>
      <t xml:space="preserve">સુપર સીનીયર સીટીઝન માટે આવકવેરાની ગણતરી </t>
    </r>
    <r>
      <rPr>
        <b/>
        <u/>
        <sz val="10"/>
        <rFont val="Arial"/>
        <family val="2"/>
      </rPr>
      <t>( તા. 31-03-2023 ના રોજ ઉમર 80 વર્ષ કે તેથી વધુ હોય)</t>
    </r>
  </si>
  <si>
    <t xml:space="preserve">ઉમર ( 31-03-2023 મુજબ ) </t>
  </si>
  <si>
    <t xml:space="preserve">    (1)  હું નાણાકીય વર્ષ</t>
  </si>
  <si>
    <t xml:space="preserve">માટે જુના કર માળખાની પસંદગી કરું છુ </t>
  </si>
  <si>
    <t>2024-25</t>
  </si>
  <si>
    <t>01-04-2023</t>
  </si>
  <si>
    <t>31-03-2024</t>
  </si>
  <si>
    <t xml:space="preserve">    (2)  હું નાણાકીય વર્ષ</t>
  </si>
  <si>
    <t xml:space="preserve">માટે નવા  કર માળખાની પસંદગી કરું છુ </t>
  </si>
  <si>
    <t xml:space="preserve">(m) કુલ ( a થી l) .............................................................. રૂ. </t>
  </si>
  <si>
    <r>
      <t xml:space="preserve">ચાલુ વર્ષના [માહે </t>
    </r>
    <r>
      <rPr>
        <b/>
        <sz val="12"/>
        <rFont val="Arial"/>
        <family val="2"/>
      </rPr>
      <t xml:space="preserve">MARCH - 2024 સુધીના ] પગારબીલેથી કપાત કરેલ </t>
    </r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</si>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</sst>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[$-409]d/mmm/yy;@"/>
    <numFmt numFmtId="167" formatCode="_-* #,##0_-;\-* #,##0_-;_-* &quot;-&quot;??_-;_-@_-"/>
    <numFmt numFmtId="168" formatCode="_([$€-2]* #,##0.00_);_([$€-2]* \(#,##0.00\);_([$€-2]* &quot;-&quot;??_)"/>
    <numFmt numFmtId="169" formatCode="&quot;$&quot;#,##0_);\(&quot;$&quot;#,##0\)"/>
    <numFmt numFmtId="170" formatCode="&quot;$&quot;#,##0.00;[Red]\-&quot;$&quot;#,##0.00"/>
    <numFmt numFmtId="171" formatCode="_-* #,##0.00\ &quot;€&quot;_-;\-* #,##0.00\ &quot;€&quot;_-;_-* &quot;-&quot;??\ &quot;€&quot;_-;_-@_-"/>
    <numFmt numFmtId="172" formatCode="_-* #,##0\ _F_-;\-* #,##0\ _F_-;_-* &quot;-&quot;\ _F_-;_-@_-"/>
    <numFmt numFmtId="173" formatCode="_-* #,##0.00\ _F_-;\-* #,##0.00\ _F_-;_-* &quot;-&quot;??\ _F_-;_-@_-"/>
    <numFmt numFmtId="174" formatCode="#,##0.00000000;[Red]\-#,##0.00000000"/>
    <numFmt numFmtId="175" formatCode="_ &quot;Fr.&quot;\ * #,##0_ ;_ &quot;Fr.&quot;\ * \-#,##0_ ;_ &quot;Fr.&quot;\ * &quot;-&quot;_ ;_ @_ "/>
    <numFmt numFmtId="176" formatCode="_ &quot;Fr.&quot;\ * #,##0.00_ ;_ &quot;Fr.&quot;\ * \-#,##0.00_ ;_ &quot;Fr.&quot;\ * &quot;-&quot;??_ ;_ @_ 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&quot;\&quot;#,##0.00;[Red]&quot;\&quot;\-#,##0.00"/>
    <numFmt numFmtId="180" formatCode="&quot;\&quot;#,##0;[Red]&quot;\&quot;\-#,##0"/>
    <numFmt numFmtId="181" formatCode="_([$$-409]* #,##0.00_);_([$$-409]* \(#,##0.00\);_([$$-409]* &quot;-&quot;??_);_(@_)"/>
    <numFmt numFmtId="182" formatCode="0.000"/>
    <numFmt numFmtId="183" formatCode="dd/mm/yyyy;@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0"/>
      <color rgb="FF00009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sz val="15"/>
      <name val="TERAFONT-AKASH"/>
      <family val="2"/>
      <charset val="2"/>
    </font>
    <font>
      <b/>
      <sz val="20"/>
      <color theme="0"/>
      <name val="Arial"/>
      <family val="2"/>
    </font>
    <font>
      <b/>
      <sz val="20"/>
      <color indexed="9"/>
      <name val="Arial"/>
      <family val="2"/>
    </font>
    <font>
      <b/>
      <sz val="24"/>
      <color theme="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b/>
      <sz val="14"/>
      <color indexed="10"/>
      <name val="Arial"/>
      <family val="2"/>
    </font>
    <font>
      <b/>
      <sz val="13.5"/>
      <color theme="0"/>
      <name val="Arial"/>
      <family val="2"/>
    </font>
    <font>
      <b/>
      <sz val="12"/>
      <color indexed="20"/>
      <name val="TERAFONT-AKASH"/>
      <family val="2"/>
      <charset val="2"/>
    </font>
    <font>
      <b/>
      <sz val="13.5"/>
      <color indexed="12"/>
      <name val="Arial"/>
      <family val="2"/>
    </font>
    <font>
      <b/>
      <sz val="12"/>
      <name val="TERAFONT-AKASH"/>
      <family val="2"/>
      <charset val="2"/>
    </font>
    <font>
      <b/>
      <sz val="10"/>
      <color indexed="12"/>
      <name val="Arial"/>
      <family val="2"/>
    </font>
    <font>
      <b/>
      <sz val="14"/>
      <color indexed="12"/>
      <name val="Gujrati Saral-1"/>
    </font>
    <font>
      <b/>
      <sz val="14"/>
      <color indexed="12"/>
      <name val="Arial"/>
      <family val="2"/>
    </font>
    <font>
      <b/>
      <sz val="13.5"/>
      <color indexed="12"/>
      <name val="TERAFONT-TRILOCHAN"/>
      <family val="2"/>
      <charset val="2"/>
    </font>
    <font>
      <b/>
      <sz val="12"/>
      <color rgb="FFFF0000"/>
      <name val="Arial"/>
      <family val="2"/>
    </font>
    <font>
      <b/>
      <sz val="12"/>
      <color rgb="FFFF0000"/>
      <name val="Gujrati Saral-1"/>
    </font>
    <font>
      <b/>
      <sz val="11"/>
      <color indexed="12"/>
      <name val="Arial"/>
      <family val="2"/>
    </font>
    <font>
      <b/>
      <sz val="8"/>
      <color indexed="12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10"/>
      <color indexed="12"/>
      <name val="TERAFONT-TRILOCHAN"/>
      <family val="2"/>
      <charset val="2"/>
    </font>
    <font>
      <b/>
      <sz val="16"/>
      <color theme="0"/>
      <name val="Arial"/>
      <family val="2"/>
    </font>
    <font>
      <b/>
      <sz val="13.5"/>
      <color indexed="12"/>
      <name val="Gujrati Saral-1"/>
    </font>
    <font>
      <b/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5"/>
      <color indexed="12"/>
      <name val="Arial"/>
      <family val="2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b/>
      <sz val="13"/>
      <color indexed="12"/>
      <name val="Arial"/>
      <family val="2"/>
    </font>
    <font>
      <b/>
      <sz val="13"/>
      <color indexed="12"/>
      <name val="TERAFONT-AKASH"/>
      <family val="2"/>
      <charset val="2"/>
    </font>
    <font>
      <b/>
      <sz val="11"/>
      <name val="TERAFONT-AKASH"/>
      <family val="2"/>
      <charset val="2"/>
    </font>
    <font>
      <b/>
      <sz val="14"/>
      <color indexed="12"/>
      <name val="TERAFONT-AKASH"/>
      <family val="2"/>
      <charset val="2"/>
    </font>
    <font>
      <b/>
      <sz val="15"/>
      <color indexed="12"/>
      <name val="TERAFONT-AKASH"/>
      <family val="2"/>
      <charset val="2"/>
    </font>
    <font>
      <sz val="13"/>
      <name val="Arial"/>
      <family val="2"/>
    </font>
    <font>
      <sz val="13"/>
      <name val="TERAFONT-AKASH"/>
      <family val="2"/>
      <charset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  <charset val="129"/>
    </font>
    <font>
      <sz val="8"/>
      <name val="Arial"/>
      <family val="2"/>
    </font>
    <font>
      <b/>
      <sz val="12"/>
      <color indexed="9"/>
      <name val="Tms Rmn"/>
    </font>
    <font>
      <sz val="10"/>
      <name val="Courier"/>
      <family val="3"/>
    </font>
    <font>
      <sz val="7"/>
      <color indexed="10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6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0"/>
      <name val="TERAFONT-PALASH"/>
      <family val="1"/>
      <charset val="2"/>
    </font>
    <font>
      <sz val="10"/>
      <color indexed="9"/>
      <name val="TERAFONT-PALASH"/>
      <family val="1"/>
      <charset val="2"/>
    </font>
    <font>
      <sz val="10"/>
      <color indexed="63"/>
      <name val="TERAFONT-PALASH"/>
      <family val="1"/>
      <charset val="2"/>
    </font>
    <font>
      <b/>
      <sz val="36"/>
      <name val="Arial"/>
      <family val="2"/>
    </font>
    <font>
      <b/>
      <sz val="15"/>
      <name val="Arial"/>
      <family val="2"/>
    </font>
    <font>
      <b/>
      <sz val="22"/>
      <color indexed="63"/>
      <name val="Arial"/>
      <family val="2"/>
    </font>
    <font>
      <b/>
      <sz val="18"/>
      <color indexed="63"/>
      <name val="Arial"/>
      <family val="2"/>
    </font>
    <font>
      <b/>
      <sz val="15"/>
      <color indexed="6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b/>
      <sz val="13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14"/>
      <color indexed="63"/>
      <name val="Arial"/>
      <family val="2"/>
    </font>
    <font>
      <b/>
      <sz val="16"/>
      <name val="Calibri"/>
      <family val="2"/>
    </font>
    <font>
      <b/>
      <sz val="12.5"/>
      <name val="Arial"/>
      <family val="2"/>
    </font>
    <font>
      <b/>
      <sz val="14"/>
      <color indexed="63"/>
      <name val="Arial"/>
      <family val="2"/>
    </font>
    <font>
      <b/>
      <sz val="14"/>
      <color rgb="FFFF0000"/>
      <name val="Arial"/>
      <family val="2"/>
    </font>
    <font>
      <b/>
      <sz val="11"/>
      <name val="TERAFONT-PALASH"/>
      <family val="1"/>
      <charset val="2"/>
    </font>
    <font>
      <b/>
      <sz val="11"/>
      <name val="TERAFONT-TRILOCHAN"/>
      <family val="2"/>
      <charset val="2"/>
    </font>
    <font>
      <b/>
      <sz val="10"/>
      <name val="Gujrati Saral-1"/>
    </font>
    <font>
      <sz val="13"/>
      <color indexed="63"/>
      <name val="Arial"/>
      <family val="2"/>
    </font>
    <font>
      <b/>
      <u/>
      <sz val="18"/>
      <color indexed="63"/>
      <name val="Arial"/>
      <family val="2"/>
    </font>
    <font>
      <b/>
      <u/>
      <sz val="16"/>
      <color indexed="63"/>
      <name val="Arial"/>
      <family val="2"/>
    </font>
    <font>
      <b/>
      <u/>
      <sz val="13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u/>
      <sz val="15"/>
      <name val="Arial"/>
      <family val="2"/>
    </font>
    <font>
      <b/>
      <sz val="13.5"/>
      <name val="TERAFONT-PALASH"/>
      <family val="1"/>
      <charset val="2"/>
    </font>
    <font>
      <b/>
      <sz val="13"/>
      <name val="TERAFONT-TRILOCHAN"/>
      <family val="2"/>
      <charset val="2"/>
    </font>
    <font>
      <b/>
      <sz val="10.5"/>
      <name val="Arial"/>
      <family val="2"/>
    </font>
    <font>
      <b/>
      <u/>
      <sz val="18"/>
      <name val="Arial"/>
      <family val="2"/>
    </font>
    <font>
      <b/>
      <u val="singleAccounting"/>
      <sz val="11"/>
      <name val="Arial"/>
      <family val="2"/>
    </font>
    <font>
      <b/>
      <sz val="11"/>
      <color indexed="63"/>
      <name val="Arial"/>
      <family val="2"/>
    </font>
    <font>
      <b/>
      <sz val="12"/>
      <name val="Gujrati Saral-1"/>
    </font>
    <font>
      <b/>
      <sz val="16"/>
      <name val="Gujrati Saral-1"/>
    </font>
    <font>
      <b/>
      <u/>
      <sz val="10"/>
      <name val="Arial"/>
      <family val="2"/>
    </font>
    <font>
      <b/>
      <sz val="14"/>
      <name val="Gujrati Saral-1"/>
    </font>
    <font>
      <b/>
      <sz val="11.5"/>
      <name val="Arial"/>
      <family val="2"/>
    </font>
    <font>
      <b/>
      <sz val="16"/>
      <name val="Book Antiqua"/>
      <family val="1"/>
    </font>
    <font>
      <sz val="10"/>
      <name val="Book Antiqua"/>
      <family val="1"/>
    </font>
    <font>
      <sz val="9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u/>
      <sz val="10"/>
      <name val="Book Antiqua"/>
      <family val="1"/>
    </font>
    <font>
      <sz val="8"/>
      <name val="Book Antiqua"/>
      <family val="1"/>
    </font>
    <font>
      <sz val="14"/>
      <name val="TERAFONT-AKASH"/>
      <family val="2"/>
      <charset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8"/>
      <color theme="1"/>
      <name val="Arial"/>
      <family val="2"/>
    </font>
    <font>
      <b/>
      <sz val="18"/>
      <color indexed="8"/>
      <name val="Arial"/>
      <family val="2"/>
    </font>
    <font>
      <sz val="13"/>
      <color indexed="8"/>
      <name val="Arial"/>
      <family val="2"/>
    </font>
    <font>
      <b/>
      <sz val="11"/>
      <color theme="0"/>
      <name val="Arial"/>
      <family val="2"/>
    </font>
    <font>
      <b/>
      <sz val="16"/>
      <color indexed="6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5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/>
      <right style="medium">
        <color indexed="64"/>
      </right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thin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medium">
        <color indexed="64"/>
      </right>
      <top style="thin">
        <color indexed="54"/>
      </top>
      <bottom/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8" fontId="5" fillId="0" borderId="0"/>
    <xf numFmtId="0" fontId="15" fillId="0" borderId="0" applyNumberForma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3" fontId="59" fillId="0" borderId="0"/>
    <xf numFmtId="0" fontId="60" fillId="0" borderId="0" applyNumberFormat="0" applyFill="0" applyBorder="0" applyAlignment="0" applyProtection="0"/>
    <xf numFmtId="169" fontId="61" fillId="0" borderId="24" applyAlignment="0" applyProtection="0"/>
    <xf numFmtId="0" fontId="62" fillId="0" borderId="0"/>
    <xf numFmtId="0" fontId="62" fillId="0" borderId="0"/>
    <xf numFmtId="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63" fillId="21" borderId="0" applyNumberFormat="0" applyBorder="0" applyAlignment="0" applyProtection="0"/>
    <xf numFmtId="0" fontId="64" fillId="22" borderId="0"/>
    <xf numFmtId="10" fontId="63" fillId="23" borderId="5" applyNumberFormat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5" fillId="0" borderId="0"/>
    <xf numFmtId="174" fontId="5" fillId="0" borderId="0"/>
    <xf numFmtId="0" fontId="5" fillId="0" borderId="0"/>
    <xf numFmtId="10" fontId="5" fillId="0" borderId="0" applyFont="0" applyFill="0" applyBorder="0" applyAlignment="0" applyProtection="0"/>
    <xf numFmtId="3" fontId="66" fillId="0" borderId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8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69" fillId="0" borderId="0" applyFont="0" applyFill="0" applyBorder="0" applyAlignment="0" applyProtection="0"/>
    <xf numFmtId="180" fontId="69" fillId="0" borderId="0" applyFont="0" applyFill="0" applyBorder="0" applyAlignment="0" applyProtection="0"/>
    <xf numFmtId="0" fontId="70" fillId="0" borderId="0"/>
  </cellStyleXfs>
  <cellXfs count="1249">
    <xf numFmtId="0" fontId="0" fillId="0" borderId="0" xfId="0"/>
    <xf numFmtId="0" fontId="9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167" fontId="8" fillId="0" borderId="0" xfId="1" applyNumberFormat="1" applyFont="1" applyBorder="1" applyProtection="1">
      <protection hidden="1"/>
    </xf>
    <xf numFmtId="167" fontId="8" fillId="0" borderId="0" xfId="0" applyNumberFormat="1" applyFont="1" applyBorder="1" applyProtection="1">
      <protection hidden="1"/>
    </xf>
    <xf numFmtId="167" fontId="8" fillId="0" borderId="5" xfId="0" applyNumberFormat="1" applyFont="1" applyFill="1" applyBorder="1" applyProtection="1">
      <protection hidden="1"/>
    </xf>
    <xf numFmtId="165" fontId="14" fillId="0" borderId="5" xfId="1" applyNumberFormat="1" applyFont="1" applyFill="1" applyBorder="1" applyProtection="1">
      <protection hidden="1"/>
    </xf>
    <xf numFmtId="165" fontId="8" fillId="0" borderId="0" xfId="1" applyNumberFormat="1" applyFont="1" applyProtection="1"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vertical="top"/>
      <protection hidden="1"/>
    </xf>
    <xf numFmtId="0" fontId="3" fillId="0" borderId="0" xfId="2" applyFont="1" applyAlignment="1" applyProtection="1">
      <alignment vertical="top"/>
      <protection hidden="1"/>
    </xf>
    <xf numFmtId="0" fontId="5" fillId="0" borderId="0" xfId="2" applyFont="1" applyAlignment="1" applyProtection="1">
      <alignment vertical="top"/>
      <protection hidden="1"/>
    </xf>
    <xf numFmtId="0" fontId="7" fillId="0" borderId="0" xfId="2" applyFont="1" applyAlignment="1" applyProtection="1">
      <alignment horizontal="center" vertical="top"/>
      <protection hidden="1"/>
    </xf>
    <xf numFmtId="0" fontId="7" fillId="0" borderId="0" xfId="2" applyFont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165" fontId="8" fillId="0" borderId="0" xfId="1" applyNumberFormat="1" applyFont="1" applyBorder="1" applyProtection="1">
      <protection hidden="1"/>
    </xf>
    <xf numFmtId="0" fontId="13" fillId="0" borderId="0" xfId="0" applyFont="1" applyProtection="1">
      <protection hidden="1"/>
    </xf>
    <xf numFmtId="166" fontId="8" fillId="0" borderId="0" xfId="0" applyNumberFormat="1" applyFont="1" applyProtection="1">
      <protection hidden="1"/>
    </xf>
    <xf numFmtId="0" fontId="8" fillId="0" borderId="0" xfId="0" applyFont="1" applyFill="1" applyProtection="1">
      <protection hidden="1"/>
    </xf>
    <xf numFmtId="165" fontId="8" fillId="3" borderId="0" xfId="1" applyNumberFormat="1" applyFont="1" applyFill="1" applyProtection="1">
      <protection hidden="1"/>
    </xf>
    <xf numFmtId="165" fontId="8" fillId="0" borderId="0" xfId="0" applyNumberFormat="1" applyFont="1" applyProtection="1">
      <protection hidden="1"/>
    </xf>
    <xf numFmtId="164" fontId="8" fillId="0" borderId="0" xfId="1" applyFont="1" applyProtection="1">
      <protection hidden="1"/>
    </xf>
    <xf numFmtId="165" fontId="8" fillId="4" borderId="0" xfId="1" applyNumberFormat="1" applyFont="1" applyFill="1" applyProtection="1">
      <protection hidden="1"/>
    </xf>
    <xf numFmtId="0" fontId="10" fillId="0" borderId="0" xfId="0" applyFont="1" applyProtection="1">
      <protection hidden="1"/>
    </xf>
    <xf numFmtId="165" fontId="9" fillId="0" borderId="0" xfId="0" applyNumberFormat="1" applyFont="1" applyBorder="1" applyProtection="1">
      <protection hidden="1"/>
    </xf>
    <xf numFmtId="0" fontId="12" fillId="0" borderId="0" xfId="0" applyFont="1" applyProtection="1">
      <protection hidden="1"/>
    </xf>
    <xf numFmtId="0" fontId="9" fillId="0" borderId="5" xfId="0" applyFont="1" applyFill="1" applyBorder="1" applyAlignment="1" applyProtection="1">
      <alignment horizontal="center"/>
      <protection hidden="1"/>
    </xf>
    <xf numFmtId="165" fontId="8" fillId="0" borderId="5" xfId="0" applyNumberFormat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165" fontId="8" fillId="0" borderId="0" xfId="0" applyNumberFormat="1" applyFont="1" applyBorder="1" applyProtection="1">
      <protection hidden="1"/>
    </xf>
    <xf numFmtId="0" fontId="18" fillId="0" borderId="0" xfId="5" applyFont="1" applyFill="1" applyBorder="1" applyAlignment="1" applyProtection="1">
      <alignment vertical="center"/>
      <protection hidden="1"/>
    </xf>
    <xf numFmtId="0" fontId="18" fillId="0" borderId="0" xfId="5" applyFont="1" applyFill="1" applyAlignment="1" applyProtection="1">
      <alignment vertical="center"/>
      <protection hidden="1"/>
    </xf>
    <xf numFmtId="0" fontId="19" fillId="4" borderId="9" xfId="5" applyFont="1" applyFill="1" applyBorder="1" applyAlignment="1" applyProtection="1">
      <alignment horizontal="center" vertical="justify"/>
      <protection hidden="1"/>
    </xf>
    <xf numFmtId="0" fontId="19" fillId="4" borderId="12" xfId="5" applyFont="1" applyFill="1" applyBorder="1" applyAlignment="1" applyProtection="1">
      <alignment horizontal="center" vertical="justify"/>
      <protection hidden="1"/>
    </xf>
    <xf numFmtId="0" fontId="22" fillId="8" borderId="15" xfId="5" applyFont="1" applyFill="1" applyBorder="1" applyAlignment="1" applyProtection="1">
      <alignment horizontal="left" vertical="center"/>
      <protection hidden="1"/>
    </xf>
    <xf numFmtId="14" fontId="25" fillId="9" borderId="8" xfId="5" applyNumberFormat="1" applyFont="1" applyFill="1" applyBorder="1" applyAlignment="1" applyProtection="1">
      <alignment horizontal="center" vertical="center"/>
      <protection hidden="1"/>
    </xf>
    <xf numFmtId="0" fontId="22" fillId="8" borderId="15" xfId="5" applyFont="1" applyFill="1" applyBorder="1" applyAlignment="1" applyProtection="1">
      <alignment vertical="center"/>
      <protection hidden="1"/>
    </xf>
    <xf numFmtId="0" fontId="26" fillId="0" borderId="0" xfId="5" applyFont="1" applyFill="1" applyAlignment="1" applyProtection="1">
      <alignment vertical="center"/>
      <protection hidden="1"/>
    </xf>
    <xf numFmtId="0" fontId="22" fillId="8" borderId="16" xfId="5" applyFont="1" applyFill="1" applyBorder="1" applyAlignment="1" applyProtection="1">
      <alignment vertical="center"/>
      <protection hidden="1"/>
    </xf>
    <xf numFmtId="0" fontId="6" fillId="9" borderId="16" xfId="5" applyFont="1" applyFill="1" applyBorder="1" applyAlignment="1" applyProtection="1">
      <alignment vertical="center"/>
      <protection locked="0"/>
    </xf>
    <xf numFmtId="0" fontId="27" fillId="8" borderId="0" xfId="5" applyFont="1" applyFill="1" applyBorder="1" applyAlignment="1" applyProtection="1">
      <alignment vertical="center"/>
      <protection hidden="1"/>
    </xf>
    <xf numFmtId="0" fontId="27" fillId="0" borderId="0" xfId="5" applyFont="1" applyFill="1" applyBorder="1" applyAlignment="1" applyProtection="1">
      <alignment vertical="center"/>
      <protection hidden="1"/>
    </xf>
    <xf numFmtId="0" fontId="6" fillId="9" borderId="15" xfId="5" applyFont="1" applyFill="1" applyBorder="1" applyAlignment="1" applyProtection="1">
      <alignment vertical="center"/>
      <protection locked="0"/>
    </xf>
    <xf numFmtId="0" fontId="30" fillId="0" borderId="0" xfId="5" applyFont="1" applyFill="1" applyBorder="1" applyAlignment="1" applyProtection="1">
      <alignment vertical="center"/>
      <protection locked="0"/>
    </xf>
    <xf numFmtId="0" fontId="23" fillId="9" borderId="15" xfId="5" applyFont="1" applyFill="1" applyBorder="1" applyAlignment="1" applyProtection="1">
      <alignment horizontal="left" vertical="center"/>
      <protection locked="0"/>
    </xf>
    <xf numFmtId="0" fontId="6" fillId="12" borderId="14" xfId="5" applyFont="1" applyFill="1" applyBorder="1" applyAlignment="1" applyProtection="1">
      <alignment horizontal="center" vertical="center"/>
      <protection hidden="1"/>
    </xf>
    <xf numFmtId="0" fontId="32" fillId="0" borderId="0" xfId="5" applyFont="1" applyFill="1" applyBorder="1" applyAlignment="1" applyProtection="1">
      <alignment vertical="center"/>
      <protection locked="0"/>
    </xf>
    <xf numFmtId="0" fontId="22" fillId="8" borderId="17" xfId="5" applyFont="1" applyFill="1" applyBorder="1" applyAlignment="1" applyProtection="1">
      <protection hidden="1"/>
    </xf>
    <xf numFmtId="2" fontId="25" fillId="13" borderId="15" xfId="5" applyNumberFormat="1" applyFont="1" applyFill="1" applyBorder="1" applyAlignment="1" applyProtection="1">
      <alignment horizontal="left" vertical="center"/>
      <protection hidden="1"/>
    </xf>
    <xf numFmtId="2" fontId="33" fillId="14" borderId="8" xfId="5" applyNumberFormat="1" applyFont="1" applyFill="1" applyBorder="1" applyAlignment="1" applyProtection="1">
      <alignment horizontal="right" vertical="center"/>
      <protection hidden="1"/>
    </xf>
    <xf numFmtId="2" fontId="6" fillId="13" borderId="15" xfId="5" applyNumberFormat="1" applyFont="1" applyFill="1" applyBorder="1" applyAlignment="1" applyProtection="1">
      <alignment horizontal="right" vertical="center"/>
      <protection locked="0"/>
    </xf>
    <xf numFmtId="2" fontId="6" fillId="14" borderId="8" xfId="5" applyNumberFormat="1" applyFont="1" applyFill="1" applyBorder="1" applyAlignment="1" applyProtection="1">
      <alignment horizontal="right" vertical="center"/>
      <protection locked="0"/>
    </xf>
    <xf numFmtId="0" fontId="22" fillId="8" borderId="15" xfId="5" applyFont="1" applyFill="1" applyBorder="1" applyAlignment="1" applyProtection="1">
      <protection hidden="1"/>
    </xf>
    <xf numFmtId="0" fontId="25" fillId="9" borderId="15" xfId="5" applyFont="1" applyFill="1" applyBorder="1" applyAlignment="1" applyProtection="1">
      <alignment horizontal="left" vertical="center"/>
      <protection locked="0"/>
    </xf>
    <xf numFmtId="0" fontId="25" fillId="8" borderId="15" xfId="5" applyFont="1" applyFill="1" applyBorder="1" applyAlignment="1" applyProtection="1">
      <alignment vertical="center"/>
      <protection locked="0"/>
    </xf>
    <xf numFmtId="0" fontId="33" fillId="5" borderId="17" xfId="5" applyFont="1" applyFill="1" applyBorder="1" applyAlignment="1" applyProtection="1">
      <alignment horizontal="center" vertical="center"/>
      <protection hidden="1"/>
    </xf>
    <xf numFmtId="0" fontId="34" fillId="5" borderId="0" xfId="5" applyFont="1" applyFill="1" applyBorder="1" applyAlignment="1" applyProtection="1">
      <alignment vertical="center"/>
      <protection hidden="1"/>
    </xf>
    <xf numFmtId="2" fontId="25" fillId="13" borderId="15" xfId="5" applyNumberFormat="1" applyFont="1" applyFill="1" applyBorder="1" applyAlignment="1" applyProtection="1">
      <alignment vertical="center"/>
      <protection locked="0"/>
    </xf>
    <xf numFmtId="2" fontId="25" fillId="13" borderId="6" xfId="5" applyNumberFormat="1" applyFont="1" applyFill="1" applyBorder="1" applyAlignment="1" applyProtection="1">
      <alignment vertical="center"/>
      <protection locked="0"/>
    </xf>
    <xf numFmtId="2" fontId="25" fillId="14" borderId="5" xfId="5" applyNumberFormat="1" applyFont="1" applyFill="1" applyBorder="1" applyAlignment="1" applyProtection="1">
      <alignment vertical="center"/>
      <protection hidden="1"/>
    </xf>
    <xf numFmtId="0" fontId="22" fillId="5" borderId="0" xfId="5" applyFont="1" applyFill="1" applyBorder="1" applyAlignment="1" applyProtection="1">
      <alignment vertical="center"/>
      <protection hidden="1"/>
    </xf>
    <xf numFmtId="0" fontId="35" fillId="8" borderId="18" xfId="5" applyFont="1" applyFill="1" applyBorder="1" applyAlignment="1" applyProtection="1">
      <alignment vertical="center"/>
      <protection hidden="1"/>
    </xf>
    <xf numFmtId="0" fontId="25" fillId="8" borderId="18" xfId="5" applyFont="1" applyFill="1" applyBorder="1" applyAlignment="1" applyProtection="1">
      <alignment vertical="center"/>
      <protection locked="0"/>
    </xf>
    <xf numFmtId="2" fontId="25" fillId="9" borderId="15" xfId="5" applyNumberFormat="1" applyFont="1" applyFill="1" applyBorder="1" applyAlignment="1" applyProtection="1">
      <alignment horizontal="right" vertical="center"/>
      <protection locked="0"/>
    </xf>
    <xf numFmtId="2" fontId="25" fillId="9" borderId="6" xfId="5" applyNumberFormat="1" applyFont="1" applyFill="1" applyBorder="1" applyAlignment="1" applyProtection="1">
      <alignment horizontal="right" vertical="center"/>
      <protection locked="0"/>
    </xf>
    <xf numFmtId="49" fontId="25" fillId="8" borderId="18" xfId="5" applyNumberFormat="1" applyFont="1" applyFill="1" applyBorder="1" applyAlignment="1" applyProtection="1">
      <alignment horizontal="left" vertical="center"/>
      <protection locked="0"/>
    </xf>
    <xf numFmtId="49" fontId="25" fillId="8" borderId="16" xfId="5" applyNumberFormat="1" applyFont="1" applyFill="1" applyBorder="1" applyAlignment="1" applyProtection="1">
      <alignment horizontal="left" vertical="center"/>
      <protection locked="0"/>
    </xf>
    <xf numFmtId="0" fontId="35" fillId="8" borderId="16" xfId="5" applyFont="1" applyFill="1" applyBorder="1" applyAlignment="1" applyProtection="1">
      <alignment horizontal="left" vertical="center"/>
      <protection hidden="1"/>
    </xf>
    <xf numFmtId="0" fontId="28" fillId="8" borderId="15" xfId="5" applyFont="1" applyFill="1" applyBorder="1" applyAlignment="1" applyProtection="1">
      <alignment vertical="center"/>
      <protection hidden="1"/>
    </xf>
    <xf numFmtId="49" fontId="25" fillId="16" borderId="15" xfId="5" applyNumberFormat="1" applyFont="1" applyFill="1" applyBorder="1" applyAlignment="1" applyProtection="1">
      <alignment horizontal="left" vertical="center"/>
      <protection locked="0"/>
    </xf>
    <xf numFmtId="0" fontId="35" fillId="8" borderId="15" xfId="5" applyFont="1" applyFill="1" applyBorder="1" applyAlignment="1" applyProtection="1">
      <alignment horizontal="right"/>
      <protection hidden="1"/>
    </xf>
    <xf numFmtId="0" fontId="6" fillId="14" borderId="15" xfId="5" applyFont="1" applyFill="1" applyBorder="1" applyAlignment="1" applyProtection="1">
      <alignment vertical="center"/>
      <protection locked="0"/>
    </xf>
    <xf numFmtId="0" fontId="22" fillId="8" borderId="15" xfId="5" applyFont="1" applyFill="1" applyBorder="1" applyAlignment="1" applyProtection="1">
      <alignment horizontal="right"/>
      <protection hidden="1"/>
    </xf>
    <xf numFmtId="0" fontId="39" fillId="8" borderId="6" xfId="5" applyNumberFormat="1" applyFont="1" applyFill="1" applyBorder="1" applyAlignment="1" applyProtection="1">
      <alignment horizontal="left" vertical="center"/>
      <protection hidden="1"/>
    </xf>
    <xf numFmtId="0" fontId="39" fillId="8" borderId="7" xfId="5" applyNumberFormat="1" applyFont="1" applyFill="1" applyBorder="1" applyAlignment="1" applyProtection="1">
      <alignment horizontal="left" vertical="center"/>
      <protection hidden="1"/>
    </xf>
    <xf numFmtId="0" fontId="39" fillId="8" borderId="8" xfId="5" applyNumberFormat="1" applyFont="1" applyFill="1" applyBorder="1" applyAlignment="1" applyProtection="1">
      <alignment horizontal="left" vertical="center"/>
      <protection hidden="1"/>
    </xf>
    <xf numFmtId="0" fontId="23" fillId="8" borderId="0" xfId="5" applyFont="1" applyFill="1" applyBorder="1" applyAlignment="1" applyProtection="1">
      <alignment horizontal="left" vertical="center"/>
      <protection hidden="1"/>
    </xf>
    <xf numFmtId="0" fontId="39" fillId="8" borderId="9" xfId="5" applyNumberFormat="1" applyFont="1" applyFill="1" applyBorder="1" applyAlignment="1" applyProtection="1">
      <alignment horizontal="left" vertical="center"/>
      <protection hidden="1"/>
    </xf>
    <xf numFmtId="0" fontId="39" fillId="8" borderId="10" xfId="5" applyNumberFormat="1" applyFont="1" applyFill="1" applyBorder="1" applyAlignment="1" applyProtection="1">
      <alignment horizontal="left" vertical="center"/>
      <protection hidden="1"/>
    </xf>
    <xf numFmtId="0" fontId="39" fillId="8" borderId="11" xfId="5" applyNumberFormat="1" applyFont="1" applyFill="1" applyBorder="1" applyAlignment="1" applyProtection="1">
      <alignment horizontal="left" vertical="center"/>
      <protection hidden="1"/>
    </xf>
    <xf numFmtId="49" fontId="25" fillId="8" borderId="0" xfId="5" applyNumberFormat="1" applyFont="1" applyFill="1" applyBorder="1" applyAlignment="1" applyProtection="1">
      <alignment horizontal="left" vertical="center"/>
      <protection hidden="1"/>
    </xf>
    <xf numFmtId="0" fontId="40" fillId="8" borderId="6" xfId="5" applyNumberFormat="1" applyFont="1" applyFill="1" applyBorder="1" applyAlignment="1" applyProtection="1">
      <alignment horizontal="left" vertical="center"/>
      <protection hidden="1"/>
    </xf>
    <xf numFmtId="0" fontId="40" fillId="8" borderId="7" xfId="5" applyNumberFormat="1" applyFont="1" applyFill="1" applyBorder="1" applyAlignment="1" applyProtection="1">
      <alignment horizontal="left" vertical="center"/>
      <protection hidden="1"/>
    </xf>
    <xf numFmtId="0" fontId="40" fillId="8" borderId="8" xfId="5" applyNumberFormat="1" applyFont="1" applyFill="1" applyBorder="1" applyAlignment="1" applyProtection="1">
      <alignment horizontal="left" vertical="center"/>
      <protection hidden="1"/>
    </xf>
    <xf numFmtId="2" fontId="25" fillId="13" borderId="12" xfId="5" applyNumberFormat="1" applyFont="1" applyFill="1" applyBorder="1" applyAlignment="1" applyProtection="1">
      <alignment horizontal="left" vertical="center"/>
      <protection locked="0"/>
    </xf>
    <xf numFmtId="2" fontId="25" fillId="13" borderId="14" xfId="5" applyNumberFormat="1" applyFont="1" applyFill="1" applyBorder="1" applyAlignment="1" applyProtection="1">
      <alignment vertical="center"/>
      <protection locked="0"/>
    </xf>
    <xf numFmtId="0" fontId="40" fillId="8" borderId="6" xfId="5" quotePrefix="1" applyNumberFormat="1" applyFont="1" applyFill="1" applyBorder="1" applyAlignment="1" applyProtection="1">
      <alignment horizontal="left" vertical="justify"/>
      <protection hidden="1"/>
    </xf>
    <xf numFmtId="0" fontId="33" fillId="6" borderId="15" xfId="5" applyNumberFormat="1" applyFont="1" applyFill="1" applyBorder="1" applyAlignment="1" applyProtection="1">
      <alignment horizontal="left" vertical="justify"/>
      <protection hidden="1"/>
    </xf>
    <xf numFmtId="0" fontId="6" fillId="17" borderId="15" xfId="5" applyNumberFormat="1" applyFont="1" applyFill="1" applyBorder="1" applyAlignment="1" applyProtection="1">
      <alignment horizontal="left" vertical="justify"/>
      <protection hidden="1"/>
    </xf>
    <xf numFmtId="2" fontId="25" fillId="13" borderId="15" xfId="5" applyNumberFormat="1" applyFont="1" applyFill="1" applyBorder="1" applyAlignment="1" applyProtection="1">
      <alignment horizontal="left" vertical="center"/>
      <protection locked="0"/>
    </xf>
    <xf numFmtId="2" fontId="25" fillId="14" borderId="15" xfId="5" applyNumberFormat="1" applyFont="1" applyFill="1" applyBorder="1" applyAlignment="1" applyProtection="1">
      <alignment horizontal="left" vertical="center"/>
      <protection locked="0"/>
    </xf>
    <xf numFmtId="2" fontId="25" fillId="5" borderId="15" xfId="5" applyNumberFormat="1" applyFont="1" applyFill="1" applyBorder="1" applyAlignment="1" applyProtection="1">
      <alignment horizontal="left" vertical="center"/>
      <protection locked="0"/>
    </xf>
    <xf numFmtId="49" fontId="25" fillId="9" borderId="15" xfId="5" applyNumberFormat="1" applyFont="1" applyFill="1" applyBorder="1" applyAlignment="1" applyProtection="1">
      <alignment horizontal="left" vertical="center"/>
      <protection locked="0"/>
    </xf>
    <xf numFmtId="0" fontId="43" fillId="5" borderId="0" xfId="5" applyFont="1" applyFill="1" applyBorder="1" applyAlignment="1" applyProtection="1">
      <alignment horizontal="left" vertical="center"/>
      <protection hidden="1"/>
    </xf>
    <xf numFmtId="0" fontId="6" fillId="8" borderId="0" xfId="5" applyFont="1" applyFill="1" applyBorder="1" applyAlignment="1" applyProtection="1">
      <alignment horizontal="left" vertical="center"/>
      <protection hidden="1"/>
    </xf>
    <xf numFmtId="0" fontId="6" fillId="9" borderId="15" xfId="5" applyFont="1" applyFill="1" applyBorder="1" applyAlignment="1" applyProtection="1">
      <alignment horizontal="left" vertical="center"/>
      <protection locked="0"/>
    </xf>
    <xf numFmtId="49" fontId="6" fillId="9" borderId="15" xfId="5" applyNumberFormat="1" applyFont="1" applyFill="1" applyBorder="1" applyAlignment="1" applyProtection="1">
      <alignment vertical="center"/>
      <protection locked="0"/>
    </xf>
    <xf numFmtId="0" fontId="23" fillId="0" borderId="0" xfId="5" applyFont="1" applyFill="1" applyAlignment="1" applyProtection="1">
      <alignment vertical="center"/>
      <protection hidden="1"/>
    </xf>
    <xf numFmtId="49" fontId="23" fillId="9" borderId="15" xfId="5" applyNumberFormat="1" applyFont="1" applyFill="1" applyBorder="1" applyAlignment="1" applyProtection="1">
      <alignment vertical="center"/>
      <protection locked="0"/>
    </xf>
    <xf numFmtId="0" fontId="25" fillId="6" borderId="6" xfId="5" applyFont="1" applyFill="1" applyBorder="1" applyAlignment="1" applyProtection="1">
      <alignment horizontal="center" vertical="center"/>
      <protection hidden="1"/>
    </xf>
    <xf numFmtId="0" fontId="25" fillId="6" borderId="15" xfId="5" applyFont="1" applyFill="1" applyBorder="1" applyAlignment="1" applyProtection="1">
      <alignment horizontal="center" vertical="center"/>
      <protection hidden="1"/>
    </xf>
    <xf numFmtId="0" fontId="25" fillId="6" borderId="8" xfId="5" applyFont="1" applyFill="1" applyBorder="1" applyAlignment="1" applyProtection="1">
      <alignment horizontal="center" vertical="center"/>
      <protection hidden="1"/>
    </xf>
    <xf numFmtId="0" fontId="37" fillId="8" borderId="15" xfId="5" applyFont="1" applyFill="1" applyBorder="1" applyAlignment="1" applyProtection="1">
      <alignment horizontal="right"/>
      <protection hidden="1"/>
    </xf>
    <xf numFmtId="0" fontId="22" fillId="8" borderId="6" xfId="5" applyFont="1" applyFill="1" applyBorder="1" applyAlignment="1" applyProtection="1">
      <alignment horizontal="left" vertical="center"/>
      <protection hidden="1"/>
    </xf>
    <xf numFmtId="2" fontId="23" fillId="18" borderId="15" xfId="6" applyNumberFormat="1" applyFont="1" applyFill="1" applyBorder="1" applyAlignment="1" applyProtection="1">
      <alignment vertical="center"/>
      <protection locked="0"/>
    </xf>
    <xf numFmtId="1" fontId="6" fillId="9" borderId="15" xfId="6" applyNumberFormat="1" applyFont="1" applyFill="1" applyBorder="1" applyAlignment="1" applyProtection="1">
      <alignment horizontal="center" vertical="center"/>
      <protection locked="0"/>
    </xf>
    <xf numFmtId="14" fontId="46" fillId="9" borderId="15" xfId="6" applyNumberFormat="1" applyFont="1" applyFill="1" applyBorder="1" applyAlignment="1" applyProtection="1">
      <alignment horizontal="center" vertical="center"/>
      <protection locked="0"/>
    </xf>
    <xf numFmtId="0" fontId="47" fillId="9" borderId="8" xfId="5" applyFont="1" applyFill="1" applyBorder="1" applyAlignment="1" applyProtection="1">
      <alignment vertical="center"/>
      <protection locked="0"/>
    </xf>
    <xf numFmtId="0" fontId="18" fillId="0" borderId="0" xfId="5" applyFont="1" applyFill="1" applyBorder="1" applyAlignment="1" applyProtection="1">
      <alignment vertical="center"/>
      <protection locked="0"/>
    </xf>
    <xf numFmtId="0" fontId="25" fillId="0" borderId="0" xfId="5" applyFont="1" applyFill="1" applyAlignment="1" applyProtection="1">
      <alignment vertical="center"/>
      <protection hidden="1"/>
    </xf>
    <xf numFmtId="0" fontId="48" fillId="19" borderId="15" xfId="5" applyFont="1" applyFill="1" applyBorder="1" applyAlignment="1" applyProtection="1">
      <alignment horizontal="left" vertical="center"/>
      <protection locked="0"/>
    </xf>
    <xf numFmtId="2" fontId="25" fillId="10" borderId="15" xfId="6" applyNumberFormat="1" applyFont="1" applyFill="1" applyBorder="1" applyAlignment="1" applyProtection="1">
      <alignment horizontal="left" vertical="center"/>
      <protection locked="0"/>
    </xf>
    <xf numFmtId="0" fontId="22" fillId="8" borderId="15" xfId="5" applyFont="1" applyFill="1" applyBorder="1" applyAlignment="1" applyProtection="1">
      <alignment horizontal="right" vertical="center"/>
      <protection hidden="1"/>
    </xf>
    <xf numFmtId="2" fontId="25" fillId="10" borderId="8" xfId="5" applyNumberFormat="1" applyFont="1" applyFill="1" applyBorder="1" applyAlignment="1" applyProtection="1">
      <alignment horizontal="left" vertical="center"/>
      <protection locked="0"/>
    </xf>
    <xf numFmtId="0" fontId="49" fillId="8" borderId="0" xfId="5" applyFont="1" applyFill="1" applyBorder="1" applyAlignment="1" applyProtection="1">
      <alignment vertical="center"/>
      <protection hidden="1"/>
    </xf>
    <xf numFmtId="14" fontId="46" fillId="9" borderId="15" xfId="6" applyNumberFormat="1" applyFont="1" applyFill="1" applyBorder="1" applyAlignment="1" applyProtection="1">
      <alignment vertical="center"/>
      <protection locked="0"/>
    </xf>
    <xf numFmtId="49" fontId="46" fillId="9" borderId="11" xfId="6" applyNumberFormat="1" applyFont="1" applyFill="1" applyBorder="1" applyAlignment="1" applyProtection="1">
      <alignment vertical="center"/>
      <protection locked="0"/>
    </xf>
    <xf numFmtId="0" fontId="24" fillId="6" borderId="6" xfId="5" applyFont="1" applyFill="1" applyBorder="1" applyAlignment="1" applyProtection="1">
      <alignment horizontal="left" vertical="center"/>
      <protection hidden="1"/>
    </xf>
    <xf numFmtId="2" fontId="23" fillId="6" borderId="15" xfId="5" applyNumberFormat="1" applyFont="1" applyFill="1" applyBorder="1" applyAlignment="1" applyProtection="1">
      <alignment vertical="center"/>
      <protection hidden="1"/>
    </xf>
    <xf numFmtId="0" fontId="51" fillId="8" borderId="15" xfId="5" applyFont="1" applyFill="1" applyBorder="1" applyAlignment="1" applyProtection="1">
      <alignment horizontal="right"/>
      <protection hidden="1"/>
    </xf>
    <xf numFmtId="2" fontId="25" fillId="9" borderId="15" xfId="5" applyNumberFormat="1" applyFont="1" applyFill="1" applyBorder="1" applyAlignment="1" applyProtection="1">
      <alignment horizontal="left" vertical="center"/>
      <protection locked="0"/>
    </xf>
    <xf numFmtId="0" fontId="53" fillId="20" borderId="0" xfId="5" applyFont="1" applyFill="1" applyBorder="1" applyAlignment="1" applyProtection="1">
      <alignment horizontal="center" vertical="center"/>
      <protection hidden="1"/>
    </xf>
    <xf numFmtId="0" fontId="54" fillId="0" borderId="0" xfId="5" applyFont="1" applyFill="1" applyAlignment="1" applyProtection="1">
      <alignment vertical="center"/>
      <protection hidden="1"/>
    </xf>
    <xf numFmtId="0" fontId="52" fillId="8" borderId="6" xfId="5" applyFont="1" applyFill="1" applyBorder="1" applyAlignment="1" applyProtection="1">
      <alignment horizontal="center" vertical="center"/>
      <protection hidden="1"/>
    </xf>
    <xf numFmtId="0" fontId="52" fillId="8" borderId="7" xfId="5" applyFont="1" applyFill="1" applyBorder="1" applyAlignment="1" applyProtection="1">
      <alignment horizontal="center" vertical="center"/>
      <protection hidden="1"/>
    </xf>
    <xf numFmtId="0" fontId="52" fillId="8" borderId="8" xfId="5" applyFont="1" applyFill="1" applyBorder="1" applyAlignment="1" applyProtection="1">
      <alignment horizontal="center" vertical="center"/>
      <protection hidden="1"/>
    </xf>
    <xf numFmtId="0" fontId="39" fillId="8" borderId="15" xfId="5" applyFont="1" applyFill="1" applyBorder="1" applyAlignment="1" applyProtection="1">
      <alignment horizontal="right"/>
      <protection hidden="1"/>
    </xf>
    <xf numFmtId="0" fontId="27" fillId="0" borderId="0" xfId="5" applyFont="1" applyFill="1" applyAlignment="1" applyProtection="1">
      <alignment vertical="center"/>
      <protection hidden="1"/>
    </xf>
    <xf numFmtId="0" fontId="39" fillId="8" borderId="15" xfId="5" applyFont="1" applyFill="1" applyBorder="1" applyAlignment="1" applyProtection="1">
      <alignment horizontal="center" vertical="center"/>
      <protection hidden="1"/>
    </xf>
    <xf numFmtId="2" fontId="23" fillId="9" borderId="15" xfId="6" applyNumberFormat="1" applyFont="1" applyFill="1" applyBorder="1" applyAlignment="1" applyProtection="1">
      <alignment horizontal="right" vertical="center"/>
      <protection locked="0"/>
    </xf>
    <xf numFmtId="1" fontId="23" fillId="9" borderId="15" xfId="6" applyNumberFormat="1" applyFont="1" applyFill="1" applyBorder="1" applyAlignment="1" applyProtection="1">
      <alignment horizontal="center" vertical="center"/>
      <protection locked="0"/>
    </xf>
    <xf numFmtId="14" fontId="23" fillId="9" borderId="15" xfId="6" applyNumberFormat="1" applyFont="1" applyFill="1" applyBorder="1" applyAlignment="1" applyProtection="1">
      <alignment horizontal="right" vertical="center"/>
      <protection locked="0"/>
    </xf>
    <xf numFmtId="49" fontId="23" fillId="9" borderId="15" xfId="6" applyNumberFormat="1" applyFont="1" applyFill="1" applyBorder="1" applyAlignment="1" applyProtection="1">
      <alignment horizontal="right" vertical="center"/>
      <protection locked="0"/>
    </xf>
    <xf numFmtId="2" fontId="25" fillId="9" borderId="18" xfId="5" applyNumberFormat="1" applyFont="1" applyFill="1" applyBorder="1" applyAlignment="1" applyProtection="1">
      <alignment horizontal="left" vertical="center"/>
      <protection locked="0"/>
    </xf>
    <xf numFmtId="1" fontId="23" fillId="9" borderId="18" xfId="6" applyNumberFormat="1" applyFont="1" applyFill="1" applyBorder="1" applyAlignment="1" applyProtection="1">
      <alignment horizontal="center" vertical="center"/>
      <protection locked="0"/>
    </xf>
    <xf numFmtId="14" fontId="23" fillId="9" borderId="18" xfId="6" applyNumberFormat="1" applyFont="1" applyFill="1" applyBorder="1" applyAlignment="1" applyProtection="1">
      <alignment horizontal="right" vertical="center"/>
      <protection locked="0"/>
    </xf>
    <xf numFmtId="49" fontId="23" fillId="9" borderId="18" xfId="6" applyNumberFormat="1" applyFont="1" applyFill="1" applyBorder="1" applyAlignment="1" applyProtection="1">
      <alignment horizontal="right" vertical="center"/>
      <protection locked="0"/>
    </xf>
    <xf numFmtId="0" fontId="22" fillId="8" borderId="18" xfId="5" applyFont="1" applyFill="1" applyBorder="1" applyAlignment="1" applyProtection="1">
      <alignment horizontal="right" vertical="center"/>
      <protection hidden="1"/>
    </xf>
    <xf numFmtId="0" fontId="27" fillId="8" borderId="10" xfId="5" applyFont="1" applyFill="1" applyBorder="1" applyAlignment="1" applyProtection="1">
      <alignment vertical="center"/>
      <protection hidden="1"/>
    </xf>
    <xf numFmtId="0" fontId="24" fillId="6" borderId="15" xfId="5" applyFont="1" applyFill="1" applyBorder="1" applyAlignment="1" applyProtection="1">
      <alignment horizontal="center" vertical="center"/>
      <protection hidden="1"/>
    </xf>
    <xf numFmtId="2" fontId="23" fillId="6" borderId="6" xfId="6" applyNumberFormat="1" applyFont="1" applyFill="1" applyBorder="1" applyAlignment="1" applyProtection="1">
      <alignment horizontal="right" vertical="center"/>
      <protection locked="0"/>
    </xf>
    <xf numFmtId="0" fontId="55" fillId="20" borderId="0" xfId="5" applyFont="1" applyFill="1" applyBorder="1" applyAlignment="1" applyProtection="1">
      <alignment horizontal="center" vertical="center"/>
      <protection hidden="1"/>
    </xf>
    <xf numFmtId="0" fontId="35" fillId="8" borderId="0" xfId="5" applyFont="1" applyFill="1" applyBorder="1" applyAlignment="1" applyProtection="1">
      <alignment vertical="center"/>
      <protection hidden="1"/>
    </xf>
    <xf numFmtId="0" fontId="35" fillId="8" borderId="19" xfId="5" applyFont="1" applyFill="1" applyBorder="1" applyAlignment="1" applyProtection="1">
      <alignment vertical="center"/>
      <protection hidden="1"/>
    </xf>
    <xf numFmtId="0" fontId="27" fillId="8" borderId="13" xfId="5" applyFont="1" applyFill="1" applyBorder="1" applyAlignment="1" applyProtection="1">
      <alignment vertical="center"/>
      <protection hidden="1"/>
    </xf>
    <xf numFmtId="0" fontId="24" fillId="6" borderId="15" xfId="5" applyFont="1" applyFill="1" applyBorder="1" applyAlignment="1" applyProtection="1">
      <alignment horizontal="left" vertical="center"/>
      <protection hidden="1"/>
    </xf>
    <xf numFmtId="2" fontId="35" fillId="6" borderId="22" xfId="5" applyNumberFormat="1" applyFont="1" applyFill="1" applyBorder="1" applyAlignment="1" applyProtection="1">
      <alignment vertical="center"/>
      <protection hidden="1"/>
    </xf>
    <xf numFmtId="0" fontId="56" fillId="0" borderId="0" xfId="5" applyFont="1" applyFill="1" applyBorder="1" applyAlignment="1" applyProtection="1">
      <alignment vertical="center"/>
      <protection hidden="1"/>
    </xf>
    <xf numFmtId="0" fontId="5" fillId="0" borderId="0" xfId="5" applyFont="1" applyFill="1" applyAlignment="1" applyProtection="1">
      <alignment vertical="center"/>
      <protection hidden="1"/>
    </xf>
    <xf numFmtId="0" fontId="35" fillId="8" borderId="15" xfId="5" applyFont="1" applyFill="1" applyBorder="1" applyAlignment="1" applyProtection="1">
      <alignment horizontal="center" vertical="center"/>
      <protection hidden="1"/>
    </xf>
    <xf numFmtId="0" fontId="16" fillId="0" borderId="0" xfId="5" applyFill="1" applyAlignment="1" applyProtection="1">
      <alignment vertical="center"/>
      <protection hidden="1"/>
    </xf>
    <xf numFmtId="0" fontId="5" fillId="6" borderId="5" xfId="5" applyFont="1" applyFill="1" applyBorder="1" applyAlignment="1" applyProtection="1">
      <alignment vertical="center"/>
      <protection hidden="1"/>
    </xf>
    <xf numFmtId="0" fontId="57" fillId="0" borderId="0" xfId="5" applyFont="1" applyFill="1" applyAlignment="1" applyProtection="1">
      <alignment vertical="center"/>
      <protection hidden="1"/>
    </xf>
    <xf numFmtId="0" fontId="58" fillId="0" borderId="0" xfId="5" applyFont="1" applyFill="1" applyAlignment="1" applyProtection="1">
      <alignment vertical="center"/>
      <protection hidden="1"/>
    </xf>
    <xf numFmtId="49" fontId="26" fillId="0" borderId="0" xfId="5" applyNumberFormat="1" applyFont="1" applyFill="1" applyAlignment="1" applyProtection="1">
      <alignment vertical="center"/>
      <protection hidden="1"/>
    </xf>
    <xf numFmtId="2" fontId="26" fillId="0" borderId="0" xfId="5" applyNumberFormat="1" applyFont="1" applyFill="1" applyAlignment="1" applyProtection="1">
      <alignment horizontal="left" vertical="center"/>
      <protection hidden="1"/>
    </xf>
    <xf numFmtId="0" fontId="5" fillId="0" borderId="0" xfId="26"/>
    <xf numFmtId="0" fontId="71" fillId="24" borderId="15" xfId="26" applyFont="1" applyFill="1" applyBorder="1" applyAlignment="1" applyProtection="1">
      <alignment vertical="center"/>
      <protection hidden="1"/>
    </xf>
    <xf numFmtId="0" fontId="5" fillId="0" borderId="0" xfId="26" applyFont="1"/>
    <xf numFmtId="17" fontId="17" fillId="24" borderId="8" xfId="26" applyNumberFormat="1" applyFont="1" applyFill="1" applyBorder="1" applyAlignment="1" applyProtection="1">
      <alignment horizontal="center" vertical="center" wrapText="1"/>
    </xf>
    <xf numFmtId="17" fontId="25" fillId="24" borderId="18" xfId="26" applyNumberFormat="1" applyFont="1" applyFill="1" applyBorder="1" applyAlignment="1" applyProtection="1">
      <alignment horizontal="center" vertical="top" wrapText="1"/>
    </xf>
    <xf numFmtId="0" fontId="25" fillId="24" borderId="18" xfId="26" applyFont="1" applyFill="1" applyBorder="1" applyAlignment="1" applyProtection="1">
      <alignment horizontal="center" vertical="top" wrapText="1"/>
    </xf>
    <xf numFmtId="0" fontId="26" fillId="24" borderId="18" xfId="26" applyFont="1" applyFill="1" applyBorder="1" applyAlignment="1" applyProtection="1">
      <alignment horizontal="center" vertical="top" wrapText="1"/>
    </xf>
    <xf numFmtId="0" fontId="25" fillId="24" borderId="15" xfId="26" applyFont="1" applyFill="1" applyBorder="1" applyAlignment="1" applyProtection="1">
      <alignment horizontal="center" vertical="justify"/>
    </xf>
    <xf numFmtId="0" fontId="25" fillId="24" borderId="15" xfId="26" applyFont="1" applyFill="1" applyBorder="1" applyAlignment="1" applyProtection="1">
      <alignment horizontal="center" vertical="top" wrapText="1"/>
    </xf>
    <xf numFmtId="0" fontId="25" fillId="24" borderId="15" xfId="26" applyFont="1" applyFill="1" applyBorder="1" applyAlignment="1" applyProtection="1">
      <alignment horizontal="center" vertical="top" wrapText="1"/>
      <protection hidden="1"/>
    </xf>
    <xf numFmtId="0" fontId="25" fillId="24" borderId="6" xfId="26" applyFont="1" applyFill="1" applyBorder="1" applyAlignment="1" applyProtection="1">
      <alignment horizontal="center" vertical="top" wrapText="1"/>
      <protection hidden="1"/>
    </xf>
    <xf numFmtId="0" fontId="25" fillId="24" borderId="8" xfId="26" applyFont="1" applyFill="1" applyBorder="1" applyAlignment="1" applyProtection="1">
      <alignment horizontal="center" vertical="top" wrapText="1"/>
    </xf>
    <xf numFmtId="0" fontId="6" fillId="0" borderId="36" xfId="26" applyFont="1" applyBorder="1" applyAlignment="1" applyProtection="1">
      <alignment horizontal="center" vertical="center" wrapText="1"/>
      <protection hidden="1"/>
    </xf>
    <xf numFmtId="0" fontId="24" fillId="0" borderId="8" xfId="26" applyFont="1" applyBorder="1" applyAlignment="1" applyProtection="1">
      <alignment horizontal="center" vertical="center" wrapText="1"/>
      <protection hidden="1"/>
    </xf>
    <xf numFmtId="0" fontId="6" fillId="0" borderId="38" xfId="26" applyFont="1" applyBorder="1" applyAlignment="1" applyProtection="1">
      <alignment horizontal="center" vertical="center" wrapText="1"/>
      <protection hidden="1"/>
    </xf>
    <xf numFmtId="0" fontId="6" fillId="0" borderId="39" xfId="26" applyFont="1" applyBorder="1" applyAlignment="1" applyProtection="1">
      <alignment horizontal="center" vertical="center" wrapText="1"/>
      <protection hidden="1"/>
    </xf>
    <xf numFmtId="0" fontId="47" fillId="0" borderId="0" xfId="26" applyFont="1"/>
    <xf numFmtId="0" fontId="6" fillId="0" borderId="10" xfId="26" applyFont="1" applyBorder="1" applyAlignment="1" applyProtection="1">
      <alignment vertical="center"/>
      <protection hidden="1"/>
    </xf>
    <xf numFmtId="0" fontId="6" fillId="0" borderId="11" xfId="26" applyFont="1" applyBorder="1" applyAlignment="1" applyProtection="1">
      <alignment vertical="center"/>
      <protection hidden="1"/>
    </xf>
    <xf numFmtId="2" fontId="6" fillId="0" borderId="0" xfId="26" applyNumberFormat="1" applyFont="1" applyBorder="1" applyAlignment="1" applyProtection="1">
      <alignment horizontal="right" vertical="center"/>
      <protection hidden="1"/>
    </xf>
    <xf numFmtId="2" fontId="6" fillId="0" borderId="13" xfId="26" applyNumberFormat="1" applyFont="1" applyBorder="1" applyAlignment="1" applyProtection="1">
      <alignment horizontal="right" vertical="center"/>
      <protection hidden="1"/>
    </xf>
    <xf numFmtId="0" fontId="5" fillId="0" borderId="0" xfId="26" applyFont="1" applyProtection="1"/>
    <xf numFmtId="1" fontId="6" fillId="0" borderId="7" xfId="26" applyNumberFormat="1" applyFont="1" applyBorder="1" applyAlignment="1" applyProtection="1">
      <alignment vertical="center"/>
    </xf>
    <xf numFmtId="1" fontId="6" fillId="0" borderId="15" xfId="26" applyNumberFormat="1" applyFont="1" applyBorder="1" applyAlignment="1" applyProtection="1">
      <alignment vertical="center"/>
    </xf>
    <xf numFmtId="1" fontId="6" fillId="0" borderId="0" xfId="26" applyNumberFormat="1" applyFont="1" applyBorder="1" applyAlignment="1" applyProtection="1">
      <alignment vertical="center"/>
    </xf>
    <xf numFmtId="1" fontId="25" fillId="0" borderId="7" xfId="26" applyNumberFormat="1" applyFont="1" applyBorder="1" applyAlignment="1" applyProtection="1">
      <alignment vertical="center"/>
    </xf>
    <xf numFmtId="1" fontId="25" fillId="0" borderId="15" xfId="26" applyNumberFormat="1" applyFont="1" applyBorder="1" applyAlignment="1" applyProtection="1">
      <alignment vertical="center"/>
    </xf>
    <xf numFmtId="1" fontId="25" fillId="0" borderId="0" xfId="26" applyNumberFormat="1" applyFont="1" applyBorder="1" applyAlignment="1" applyProtection="1">
      <alignment vertical="center"/>
    </xf>
    <xf numFmtId="0" fontId="5" fillId="0" borderId="0" xfId="26" applyProtection="1"/>
    <xf numFmtId="0" fontId="75" fillId="25" borderId="0" xfId="5" applyFont="1" applyFill="1" applyBorder="1" applyAlignment="1" applyProtection="1">
      <alignment vertical="center"/>
      <protection hidden="1"/>
    </xf>
    <xf numFmtId="0" fontId="76" fillId="0" borderId="0" xfId="5" applyFont="1" applyAlignment="1" applyProtection="1">
      <alignment vertical="center"/>
      <protection hidden="1"/>
    </xf>
    <xf numFmtId="0" fontId="77" fillId="0" borderId="0" xfId="5" applyFont="1" applyAlignment="1" applyProtection="1">
      <alignment vertical="center"/>
      <protection hidden="1"/>
    </xf>
    <xf numFmtId="49" fontId="25" fillId="0" borderId="9" xfId="5" applyNumberFormat="1" applyFont="1" applyBorder="1" applyAlignment="1" applyProtection="1">
      <alignment horizontal="center" vertical="center"/>
      <protection hidden="1"/>
    </xf>
    <xf numFmtId="164" fontId="6" fillId="0" borderId="11" xfId="6" applyFont="1" applyBorder="1" applyAlignment="1" applyProtection="1">
      <alignment horizontal="center" vertical="center"/>
      <protection hidden="1"/>
    </xf>
    <xf numFmtId="0" fontId="5" fillId="25" borderId="0" xfId="5" applyFont="1" applyFill="1" applyAlignment="1" applyProtection="1">
      <alignment vertical="center"/>
      <protection hidden="1"/>
    </xf>
    <xf numFmtId="49" fontId="71" fillId="0" borderId="19" xfId="5" applyNumberFormat="1" applyFont="1" applyBorder="1" applyAlignment="1" applyProtection="1">
      <alignment vertical="center"/>
      <protection hidden="1"/>
    </xf>
    <xf numFmtId="0" fontId="75" fillId="25" borderId="0" xfId="5" applyFont="1" applyFill="1" applyAlignment="1" applyProtection="1">
      <alignment vertical="center"/>
      <protection hidden="1"/>
    </xf>
    <xf numFmtId="49" fontId="25" fillId="0" borderId="17" xfId="5" applyNumberFormat="1" applyFont="1" applyBorder="1" applyAlignment="1" applyProtection="1">
      <alignment horizontal="center" vertical="center"/>
      <protection hidden="1"/>
    </xf>
    <xf numFmtId="0" fontId="79" fillId="0" borderId="0" xfId="5" applyFont="1" applyBorder="1" applyAlignment="1" applyProtection="1">
      <alignment horizontal="right" vertical="center"/>
      <protection hidden="1"/>
    </xf>
    <xf numFmtId="0" fontId="25" fillId="0" borderId="19" xfId="5" applyFont="1" applyBorder="1" applyAlignment="1" applyProtection="1">
      <alignment horizontal="left" vertical="center"/>
      <protection hidden="1"/>
    </xf>
    <xf numFmtId="0" fontId="83" fillId="0" borderId="0" xfId="5" applyFont="1" applyAlignment="1" applyProtection="1">
      <alignment vertical="center"/>
      <protection hidden="1"/>
    </xf>
    <xf numFmtId="0" fontId="84" fillId="0" borderId="0" xfId="5" applyFont="1" applyAlignment="1" applyProtection="1">
      <alignment vertical="center"/>
      <protection hidden="1"/>
    </xf>
    <xf numFmtId="49" fontId="26" fillId="0" borderId="17" xfId="5" applyNumberFormat="1" applyFont="1" applyBorder="1" applyAlignment="1" applyProtection="1">
      <alignment horizontal="center" vertical="center"/>
      <protection hidden="1"/>
    </xf>
    <xf numFmtId="0" fontId="85" fillId="0" borderId="0" xfId="5" applyFont="1" applyBorder="1" applyAlignment="1" applyProtection="1">
      <alignment vertical="center"/>
      <protection hidden="1"/>
    </xf>
    <xf numFmtId="0" fontId="86" fillId="25" borderId="0" xfId="5" applyFont="1" applyFill="1" applyAlignment="1" applyProtection="1">
      <alignment vertical="center"/>
      <protection hidden="1"/>
    </xf>
    <xf numFmtId="0" fontId="87" fillId="0" borderId="0" xfId="5" applyFont="1" applyAlignment="1" applyProtection="1">
      <alignment vertical="center"/>
      <protection hidden="1"/>
    </xf>
    <xf numFmtId="0" fontId="88" fillId="0" borderId="0" xfId="5" applyFont="1" applyAlignment="1" applyProtection="1">
      <alignment vertical="center"/>
      <protection hidden="1"/>
    </xf>
    <xf numFmtId="2" fontId="23" fillId="0" borderId="0" xfId="6" applyNumberFormat="1" applyFont="1" applyBorder="1" applyAlignment="1" applyProtection="1">
      <alignment vertical="center"/>
      <protection hidden="1"/>
    </xf>
    <xf numFmtId="164" fontId="26" fillId="0" borderId="0" xfId="6" applyFont="1" applyBorder="1" applyAlignment="1" applyProtection="1">
      <alignment horizontal="right" vertical="center"/>
      <protection hidden="1"/>
    </xf>
    <xf numFmtId="164" fontId="26" fillId="0" borderId="19" xfId="6" applyFont="1" applyBorder="1" applyAlignment="1" applyProtection="1">
      <alignment horizontal="right" vertical="center"/>
      <protection hidden="1"/>
    </xf>
    <xf numFmtId="164" fontId="23" fillId="0" borderId="0" xfId="6" applyFont="1" applyBorder="1" applyAlignment="1" applyProtection="1">
      <alignment vertical="center"/>
      <protection hidden="1"/>
    </xf>
    <xf numFmtId="0" fontId="25" fillId="0" borderId="0" xfId="5" applyFont="1" applyBorder="1" applyAlignment="1" applyProtection="1">
      <alignment vertical="center"/>
      <protection hidden="1"/>
    </xf>
    <xf numFmtId="181" fontId="87" fillId="0" borderId="0" xfId="6" applyNumberFormat="1" applyFont="1" applyAlignment="1" applyProtection="1">
      <alignment vertical="center"/>
      <protection hidden="1"/>
    </xf>
    <xf numFmtId="2" fontId="23" fillId="0" borderId="0" xfId="6" applyNumberFormat="1" applyFont="1" applyBorder="1" applyAlignment="1" applyProtection="1">
      <alignment horizontal="right" vertical="center"/>
      <protection hidden="1"/>
    </xf>
    <xf numFmtId="2" fontId="87" fillId="0" borderId="0" xfId="5" applyNumberFormat="1" applyFont="1" applyAlignment="1" applyProtection="1">
      <alignment vertical="center"/>
      <protection hidden="1"/>
    </xf>
    <xf numFmtId="49" fontId="26" fillId="0" borderId="12" xfId="5" applyNumberFormat="1" applyFont="1" applyBorder="1" applyAlignment="1" applyProtection="1">
      <alignment horizontal="center" vertical="center"/>
      <protection hidden="1"/>
    </xf>
    <xf numFmtId="2" fontId="25" fillId="0" borderId="13" xfId="6" applyNumberFormat="1" applyFont="1" applyBorder="1" applyAlignment="1" applyProtection="1">
      <alignment vertical="center"/>
      <protection hidden="1"/>
    </xf>
    <xf numFmtId="164" fontId="26" fillId="0" borderId="13" xfId="6" applyFont="1" applyBorder="1" applyAlignment="1" applyProtection="1">
      <alignment horizontal="right" vertical="center"/>
      <protection hidden="1"/>
    </xf>
    <xf numFmtId="164" fontId="26" fillId="0" borderId="14" xfId="6" applyFont="1" applyBorder="1" applyAlignment="1" applyProtection="1">
      <alignment horizontal="right" vertical="center"/>
      <protection hidden="1"/>
    </xf>
    <xf numFmtId="49" fontId="26" fillId="0" borderId="9" xfId="5" applyNumberFormat="1" applyFont="1" applyBorder="1" applyAlignment="1" applyProtection="1">
      <alignment horizontal="center" vertical="center"/>
      <protection hidden="1"/>
    </xf>
    <xf numFmtId="2" fontId="23" fillId="0" borderId="10" xfId="6" applyNumberFormat="1" applyFont="1" applyBorder="1" applyAlignment="1" applyProtection="1">
      <alignment horizontal="right" vertical="center"/>
      <protection hidden="1"/>
    </xf>
    <xf numFmtId="164" fontId="26" fillId="0" borderId="11" xfId="6" applyFont="1" applyBorder="1" applyAlignment="1" applyProtection="1">
      <alignment horizontal="right" vertical="center"/>
      <protection hidden="1"/>
    </xf>
    <xf numFmtId="0" fontId="25" fillId="0" borderId="17" xfId="5" applyFont="1" applyBorder="1" applyAlignment="1" applyProtection="1">
      <alignment vertical="center"/>
      <protection hidden="1"/>
    </xf>
    <xf numFmtId="0" fontId="90" fillId="0" borderId="17" xfId="5" applyFont="1" applyBorder="1" applyAlignment="1" applyProtection="1">
      <alignment vertical="center"/>
      <protection hidden="1"/>
    </xf>
    <xf numFmtId="0" fontId="90" fillId="0" borderId="0" xfId="5" applyFont="1" applyBorder="1" applyAlignment="1" applyProtection="1">
      <alignment vertical="center"/>
      <protection hidden="1"/>
    </xf>
    <xf numFmtId="0" fontId="6" fillId="0" borderId="17" xfId="5" applyFont="1" applyBorder="1" applyAlignment="1" applyProtection="1">
      <alignment vertical="center"/>
      <protection hidden="1"/>
    </xf>
    <xf numFmtId="0" fontId="85" fillId="0" borderId="0" xfId="5" applyFont="1" applyBorder="1" applyAlignment="1" applyProtection="1">
      <alignment horizontal="right" vertical="center"/>
      <protection hidden="1"/>
    </xf>
    <xf numFmtId="14" fontId="85" fillId="0" borderId="0" xfId="5" applyNumberFormat="1" applyFont="1" applyBorder="1" applyAlignment="1" applyProtection="1">
      <alignment vertical="center"/>
      <protection hidden="1"/>
    </xf>
    <xf numFmtId="0" fontId="6" fillId="0" borderId="0" xfId="5" applyFont="1" applyBorder="1" applyAlignment="1" applyProtection="1">
      <alignment vertical="center"/>
      <protection hidden="1"/>
    </xf>
    <xf numFmtId="164" fontId="23" fillId="0" borderId="0" xfId="6" applyFont="1" applyBorder="1" applyAlignment="1" applyProtection="1">
      <alignment horizontal="right" vertical="center"/>
      <protection hidden="1"/>
    </xf>
    <xf numFmtId="2" fontId="25" fillId="0" borderId="0" xfId="5" applyNumberFormat="1" applyFont="1" applyBorder="1" applyAlignment="1" applyProtection="1">
      <alignment vertical="center"/>
      <protection hidden="1"/>
    </xf>
    <xf numFmtId="2" fontId="23" fillId="0" borderId="19" xfId="6" applyNumberFormat="1" applyFont="1" applyBorder="1" applyAlignment="1" applyProtection="1">
      <alignment horizontal="right" vertical="center"/>
      <protection hidden="1"/>
    </xf>
    <xf numFmtId="2" fontId="23" fillId="0" borderId="14" xfId="6" applyNumberFormat="1" applyFont="1" applyBorder="1" applyAlignment="1" applyProtection="1">
      <alignment horizontal="right" vertical="center"/>
      <protection hidden="1"/>
    </xf>
    <xf numFmtId="49" fontId="26" fillId="0" borderId="0" xfId="5" applyNumberFormat="1" applyFont="1" applyBorder="1" applyAlignment="1" applyProtection="1">
      <alignment horizontal="center" vertical="center"/>
      <protection hidden="1"/>
    </xf>
    <xf numFmtId="49" fontId="96" fillId="0" borderId="0" xfId="5" applyNumberFormat="1" applyFont="1" applyBorder="1" applyAlignment="1" applyProtection="1">
      <alignment horizontal="center" vertical="center"/>
      <protection hidden="1"/>
    </xf>
    <xf numFmtId="0" fontId="84" fillId="0" borderId="0" xfId="5" applyFont="1" applyBorder="1" applyAlignment="1" applyProtection="1">
      <alignment vertical="center"/>
      <protection hidden="1"/>
    </xf>
    <xf numFmtId="164" fontId="96" fillId="0" borderId="0" xfId="6" applyFont="1" applyAlignment="1" applyProtection="1">
      <alignment vertical="center"/>
      <protection hidden="1"/>
    </xf>
    <xf numFmtId="164" fontId="96" fillId="0" borderId="0" xfId="6" applyFont="1" applyAlignment="1" applyProtection="1">
      <alignment horizontal="right" vertical="center"/>
      <protection hidden="1"/>
    </xf>
    <xf numFmtId="164" fontId="17" fillId="24" borderId="12" xfId="6" applyFont="1" applyFill="1" applyBorder="1" applyAlignment="1" applyProtection="1">
      <alignment horizontal="right" vertical="center"/>
      <protection hidden="1"/>
    </xf>
    <xf numFmtId="164" fontId="17" fillId="24" borderId="13" xfId="6" applyFont="1" applyFill="1" applyBorder="1" applyAlignment="1" applyProtection="1">
      <alignment horizontal="right" vertical="center"/>
      <protection hidden="1"/>
    </xf>
    <xf numFmtId="164" fontId="71" fillId="24" borderId="13" xfId="6" applyFont="1" applyFill="1" applyBorder="1" applyAlignment="1" applyProtection="1">
      <alignment vertical="center"/>
      <protection hidden="1"/>
    </xf>
    <xf numFmtId="164" fontId="71" fillId="24" borderId="14" xfId="6" applyFont="1" applyFill="1" applyBorder="1" applyAlignment="1" applyProtection="1">
      <alignment vertical="center"/>
      <protection hidden="1"/>
    </xf>
    <xf numFmtId="164" fontId="6" fillId="0" borderId="19" xfId="6" applyFont="1" applyBorder="1" applyAlignment="1" applyProtection="1">
      <alignment horizontal="center" vertical="center"/>
      <protection hidden="1"/>
    </xf>
    <xf numFmtId="164" fontId="6" fillId="0" borderId="0" xfId="6" applyFont="1" applyBorder="1" applyAlignment="1" applyProtection="1">
      <alignment horizontal="left" vertical="center"/>
      <protection hidden="1"/>
    </xf>
    <xf numFmtId="164" fontId="6" fillId="0" borderId="0" xfId="6" applyFont="1" applyBorder="1" applyAlignment="1" applyProtection="1">
      <alignment horizontal="center" vertical="center"/>
      <protection hidden="1"/>
    </xf>
    <xf numFmtId="49" fontId="25" fillId="0" borderId="12" xfId="5" applyNumberFormat="1" applyFont="1" applyBorder="1" applyAlignment="1" applyProtection="1">
      <alignment horizontal="center" vertical="center"/>
      <protection hidden="1"/>
    </xf>
    <xf numFmtId="0" fontId="79" fillId="0" borderId="13" xfId="5" applyFont="1" applyBorder="1" applyAlignment="1" applyProtection="1">
      <alignment horizontal="right" vertical="center"/>
      <protection hidden="1"/>
    </xf>
    <xf numFmtId="0" fontId="25" fillId="0" borderId="14" xfId="5" applyFont="1" applyBorder="1" applyAlignment="1" applyProtection="1">
      <alignment horizontal="left" vertical="center"/>
      <protection hidden="1"/>
    </xf>
    <xf numFmtId="0" fontId="85" fillId="0" borderId="5" xfId="5" applyFont="1" applyBorder="1" applyAlignment="1" applyProtection="1">
      <alignment vertical="center"/>
      <protection hidden="1"/>
    </xf>
    <xf numFmtId="2" fontId="23" fillId="0" borderId="31" xfId="6" applyNumberFormat="1" applyFont="1" applyBorder="1" applyAlignment="1" applyProtection="1">
      <alignment horizontal="right" vertical="center"/>
      <protection hidden="1"/>
    </xf>
    <xf numFmtId="164" fontId="26" fillId="0" borderId="2" xfId="6" applyFont="1" applyBorder="1" applyAlignment="1" applyProtection="1">
      <alignment horizontal="right" vertical="center"/>
      <protection hidden="1"/>
    </xf>
    <xf numFmtId="164" fontId="26" fillId="0" borderId="3" xfId="6" applyFont="1" applyBorder="1" applyAlignment="1" applyProtection="1">
      <alignment horizontal="right" vertical="center"/>
      <protection hidden="1"/>
    </xf>
    <xf numFmtId="2" fontId="23" fillId="0" borderId="42" xfId="6" applyNumberFormat="1" applyFont="1" applyBorder="1" applyAlignment="1" applyProtection="1">
      <alignment vertical="center"/>
      <protection hidden="1"/>
    </xf>
    <xf numFmtId="2" fontId="23" fillId="0" borderId="42" xfId="6" applyNumberFormat="1" applyFont="1" applyBorder="1" applyAlignment="1" applyProtection="1">
      <alignment horizontal="center" vertical="center"/>
      <protection hidden="1"/>
    </xf>
    <xf numFmtId="2" fontId="25" fillId="0" borderId="42" xfId="6" applyNumberFormat="1" applyFont="1" applyBorder="1" applyAlignment="1" applyProtection="1">
      <alignment vertical="center"/>
      <protection hidden="1"/>
    </xf>
    <xf numFmtId="164" fontId="26" fillId="0" borderId="4" xfId="6" applyFont="1" applyBorder="1" applyAlignment="1" applyProtection="1">
      <alignment horizontal="right" vertical="center"/>
      <protection hidden="1"/>
    </xf>
    <xf numFmtId="2" fontId="23" fillId="0" borderId="4" xfId="6" applyNumberFormat="1" applyFont="1" applyBorder="1" applyAlignment="1" applyProtection="1">
      <alignment horizontal="right" vertical="center"/>
      <protection hidden="1"/>
    </xf>
    <xf numFmtId="2" fontId="23" fillId="0" borderId="5" xfId="6" applyNumberFormat="1" applyFont="1" applyBorder="1" applyAlignment="1" applyProtection="1">
      <alignment horizontal="right" vertical="center"/>
      <protection hidden="1"/>
    </xf>
    <xf numFmtId="164" fontId="23" fillId="0" borderId="5" xfId="6" applyFont="1" applyBorder="1" applyAlignment="1" applyProtection="1">
      <alignment horizontal="right" vertical="center"/>
      <protection hidden="1"/>
    </xf>
    <xf numFmtId="2" fontId="25" fillId="0" borderId="5" xfId="5" applyNumberFormat="1" applyFont="1" applyBorder="1" applyAlignment="1" applyProtection="1">
      <alignment vertical="center"/>
      <protection hidden="1"/>
    </xf>
    <xf numFmtId="2" fontId="23" fillId="0" borderId="44" xfId="6" applyNumberFormat="1" applyFont="1" applyBorder="1" applyAlignment="1" applyProtection="1">
      <alignment horizontal="right" vertical="center"/>
      <protection hidden="1"/>
    </xf>
    <xf numFmtId="2" fontId="23" fillId="0" borderId="45" xfId="6" applyNumberFormat="1" applyFont="1" applyBorder="1" applyAlignment="1" applyProtection="1">
      <alignment horizontal="right" vertical="center"/>
      <protection hidden="1"/>
    </xf>
    <xf numFmtId="2" fontId="23" fillId="0" borderId="46" xfId="6" applyNumberFormat="1" applyFont="1" applyBorder="1" applyAlignment="1" applyProtection="1">
      <alignment horizontal="right" vertical="center"/>
      <protection hidden="1"/>
    </xf>
    <xf numFmtId="0" fontId="26" fillId="0" borderId="18" xfId="5" applyFont="1" applyBorder="1" applyAlignment="1" applyProtection="1">
      <alignment vertical="center"/>
      <protection hidden="1"/>
    </xf>
    <xf numFmtId="0" fontId="86" fillId="25" borderId="0" xfId="5" applyFont="1" applyFill="1" applyBorder="1" applyAlignment="1" applyProtection="1">
      <alignment vertical="center"/>
      <protection hidden="1"/>
    </xf>
    <xf numFmtId="2" fontId="23" fillId="0" borderId="5" xfId="6" applyNumberFormat="1" applyFont="1" applyBorder="1" applyAlignment="1" applyProtection="1">
      <protection hidden="1"/>
    </xf>
    <xf numFmtId="49" fontId="26" fillId="0" borderId="5" xfId="5" applyNumberFormat="1" applyFont="1" applyBorder="1" applyAlignment="1" applyProtection="1">
      <alignment horizontal="center" vertical="center"/>
      <protection hidden="1"/>
    </xf>
    <xf numFmtId="2" fontId="25" fillId="0" borderId="14" xfId="6" applyNumberFormat="1" applyFont="1" applyBorder="1" applyAlignment="1" applyProtection="1">
      <alignment horizontal="right" vertical="center"/>
      <protection hidden="1"/>
    </xf>
    <xf numFmtId="2" fontId="25" fillId="0" borderId="15" xfId="6" applyNumberFormat="1" applyFont="1" applyBorder="1" applyAlignment="1" applyProtection="1">
      <alignment horizontal="right" vertical="center"/>
      <protection hidden="1"/>
    </xf>
    <xf numFmtId="0" fontId="90" fillId="0" borderId="0" xfId="5" applyFont="1" applyBorder="1" applyAlignment="1" applyProtection="1">
      <alignment horizontal="left" vertical="center"/>
      <protection hidden="1"/>
    </xf>
    <xf numFmtId="0" fontId="24" fillId="0" borderId="0" xfId="5" applyFont="1" applyBorder="1" applyAlignment="1" applyProtection="1">
      <alignment horizontal="left" vertical="center"/>
      <protection hidden="1"/>
    </xf>
    <xf numFmtId="2" fontId="23" fillId="0" borderId="30" xfId="6" applyNumberFormat="1" applyFont="1" applyBorder="1" applyAlignment="1" applyProtection="1">
      <alignment horizontal="right" vertical="center"/>
      <protection hidden="1"/>
    </xf>
    <xf numFmtId="2" fontId="23" fillId="0" borderId="2" xfId="6" applyNumberFormat="1" applyFont="1" applyBorder="1" applyAlignment="1" applyProtection="1">
      <alignment horizontal="right" vertical="center"/>
      <protection hidden="1"/>
    </xf>
    <xf numFmtId="2" fontId="25" fillId="0" borderId="18" xfId="6" applyNumberFormat="1" applyFont="1" applyBorder="1" applyAlignment="1" applyProtection="1">
      <alignment horizontal="right" vertical="center"/>
      <protection hidden="1"/>
    </xf>
    <xf numFmtId="49" fontId="26" fillId="0" borderId="47" xfId="5" applyNumberFormat="1" applyFont="1" applyBorder="1" applyAlignment="1" applyProtection="1">
      <alignment horizontal="center" vertical="center"/>
      <protection hidden="1"/>
    </xf>
    <xf numFmtId="2" fontId="23" fillId="0" borderId="50" xfId="6" applyNumberFormat="1" applyFont="1" applyBorder="1" applyAlignment="1" applyProtection="1">
      <alignment horizontal="right" vertical="center"/>
      <protection hidden="1"/>
    </xf>
    <xf numFmtId="49" fontId="23" fillId="0" borderId="51" xfId="5" applyNumberFormat="1" applyFont="1" applyBorder="1" applyAlignment="1" applyProtection="1">
      <alignment vertical="center"/>
      <protection hidden="1"/>
    </xf>
    <xf numFmtId="2" fontId="23" fillId="0" borderId="52" xfId="6" applyNumberFormat="1" applyFont="1" applyBorder="1" applyAlignment="1" applyProtection="1">
      <alignment horizontal="right" vertical="center"/>
      <protection hidden="1"/>
    </xf>
    <xf numFmtId="164" fontId="26" fillId="0" borderId="53" xfId="6" applyFont="1" applyBorder="1" applyAlignment="1" applyProtection="1">
      <alignment horizontal="right" vertical="center"/>
      <protection hidden="1"/>
    </xf>
    <xf numFmtId="2" fontId="23" fillId="0" borderId="54" xfId="6" applyNumberFormat="1" applyFont="1" applyBorder="1" applyAlignment="1" applyProtection="1">
      <alignment horizontal="right" vertical="center"/>
      <protection hidden="1"/>
    </xf>
    <xf numFmtId="2" fontId="86" fillId="25" borderId="0" xfId="5" applyNumberFormat="1" applyFont="1" applyFill="1" applyAlignment="1" applyProtection="1">
      <alignment vertical="center"/>
      <protection hidden="1"/>
    </xf>
    <xf numFmtId="164" fontId="23" fillId="0" borderId="55" xfId="6" applyFont="1" applyBorder="1" applyAlignment="1" applyProtection="1">
      <alignment horizontal="right" vertical="center"/>
      <protection hidden="1"/>
    </xf>
    <xf numFmtId="164" fontId="23" fillId="0" borderId="56" xfId="6" applyFont="1" applyBorder="1" applyAlignment="1" applyProtection="1">
      <alignment horizontal="right" vertical="center"/>
      <protection hidden="1"/>
    </xf>
    <xf numFmtId="2" fontId="23" fillId="0" borderId="55" xfId="6" applyNumberFormat="1" applyFont="1" applyBorder="1" applyAlignment="1" applyProtection="1">
      <alignment horizontal="right" vertical="center"/>
      <protection hidden="1"/>
    </xf>
    <xf numFmtId="49" fontId="102" fillId="24" borderId="28" xfId="5" applyNumberFormat="1" applyFont="1" applyFill="1" applyBorder="1" applyAlignment="1" applyProtection="1">
      <alignment vertical="center"/>
      <protection hidden="1"/>
    </xf>
    <xf numFmtId="49" fontId="102" fillId="24" borderId="10" xfId="5" applyNumberFormat="1" applyFont="1" applyFill="1" applyBorder="1" applyAlignment="1" applyProtection="1">
      <alignment vertical="center"/>
      <protection hidden="1"/>
    </xf>
    <xf numFmtId="49" fontId="102" fillId="5" borderId="2" xfId="5" applyNumberFormat="1" applyFont="1" applyFill="1" applyBorder="1" applyAlignment="1" applyProtection="1">
      <alignment vertical="center"/>
      <protection hidden="1"/>
    </xf>
    <xf numFmtId="0" fontId="24" fillId="0" borderId="0" xfId="5" applyFont="1" applyBorder="1" applyAlignment="1" applyProtection="1">
      <alignment vertical="center"/>
      <protection hidden="1"/>
    </xf>
    <xf numFmtId="2" fontId="23" fillId="0" borderId="57" xfId="6" applyNumberFormat="1" applyFont="1" applyBorder="1" applyAlignment="1" applyProtection="1">
      <alignment vertical="center"/>
      <protection hidden="1"/>
    </xf>
    <xf numFmtId="2" fontId="23" fillId="0" borderId="43" xfId="6" applyNumberFormat="1" applyFont="1" applyBorder="1" applyAlignment="1" applyProtection="1">
      <alignment vertical="center"/>
      <protection hidden="1"/>
    </xf>
    <xf numFmtId="164" fontId="26" fillId="0" borderId="43" xfId="6" applyFont="1" applyBorder="1" applyAlignment="1" applyProtection="1">
      <alignment horizontal="right" vertical="center"/>
      <protection hidden="1"/>
    </xf>
    <xf numFmtId="164" fontId="26" fillId="25" borderId="0" xfId="6" applyFont="1" applyFill="1" applyBorder="1" applyAlignment="1" applyProtection="1">
      <alignment vertical="center"/>
      <protection hidden="1"/>
    </xf>
    <xf numFmtId="0" fontId="87" fillId="0" borderId="0" xfId="5" applyFont="1" applyBorder="1" applyAlignment="1" applyProtection="1">
      <alignment vertical="center"/>
      <protection hidden="1"/>
    </xf>
    <xf numFmtId="2" fontId="24" fillId="0" borderId="42" xfId="6" applyNumberFormat="1" applyFont="1" applyBorder="1" applyAlignment="1" applyProtection="1">
      <alignment vertical="center"/>
      <protection hidden="1"/>
    </xf>
    <xf numFmtId="164" fontId="26" fillId="25" borderId="0" xfId="5" applyNumberFormat="1" applyFont="1" applyFill="1" applyBorder="1" applyAlignment="1" applyProtection="1">
      <alignment vertical="center"/>
      <protection hidden="1"/>
    </xf>
    <xf numFmtId="2" fontId="23" fillId="0" borderId="4" xfId="6" applyNumberFormat="1" applyFont="1" applyBorder="1" applyAlignment="1" applyProtection="1">
      <alignment vertical="center"/>
      <protection hidden="1"/>
    </xf>
    <xf numFmtId="164" fontId="26" fillId="0" borderId="51" xfId="6" applyFont="1" applyBorder="1" applyAlignment="1" applyProtection="1">
      <alignment horizontal="right" vertical="center"/>
      <protection hidden="1"/>
    </xf>
    <xf numFmtId="164" fontId="26" fillId="25" borderId="0" xfId="5" applyNumberFormat="1" applyFont="1" applyFill="1" applyAlignment="1" applyProtection="1">
      <alignment vertical="center"/>
      <protection hidden="1"/>
    </xf>
    <xf numFmtId="164" fontId="26" fillId="0" borderId="34" xfId="6" applyFont="1" applyBorder="1" applyAlignment="1" applyProtection="1">
      <alignment horizontal="right" vertical="center"/>
      <protection hidden="1"/>
    </xf>
    <xf numFmtId="164" fontId="26" fillId="0" borderId="35" xfId="6" applyFont="1" applyBorder="1" applyAlignment="1" applyProtection="1">
      <alignment horizontal="right" vertical="center"/>
      <protection hidden="1"/>
    </xf>
    <xf numFmtId="0" fontId="103" fillId="0" borderId="10" xfId="5" applyFont="1" applyBorder="1" applyAlignment="1" applyProtection="1">
      <alignment horizontal="left" vertical="center"/>
      <protection hidden="1"/>
    </xf>
    <xf numFmtId="164" fontId="104" fillId="0" borderId="58" xfId="6" applyFont="1" applyBorder="1" applyAlignment="1" applyProtection="1">
      <alignment horizontal="right" vertical="center"/>
      <protection hidden="1"/>
    </xf>
    <xf numFmtId="164" fontId="26" fillId="0" borderId="59" xfId="6" applyFont="1" applyBorder="1" applyAlignment="1" applyProtection="1">
      <alignment horizontal="right" vertical="center"/>
      <protection hidden="1"/>
    </xf>
    <xf numFmtId="164" fontId="26" fillId="0" borderId="58" xfId="6" applyFont="1" applyBorder="1" applyAlignment="1" applyProtection="1">
      <alignment horizontal="right" vertical="center"/>
      <protection hidden="1"/>
    </xf>
    <xf numFmtId="2" fontId="23" fillId="0" borderId="3" xfId="6" applyNumberFormat="1" applyFont="1" applyBorder="1" applyAlignment="1" applyProtection="1">
      <alignment horizontal="right" vertical="center"/>
      <protection hidden="1"/>
    </xf>
    <xf numFmtId="0" fontId="88" fillId="0" borderId="0" xfId="5" applyFont="1" applyBorder="1" applyAlignment="1" applyProtection="1">
      <alignment vertical="center"/>
      <protection hidden="1"/>
    </xf>
    <xf numFmtId="164" fontId="23" fillId="0" borderId="2" xfId="6" applyFont="1" applyBorder="1" applyAlignment="1" applyProtection="1">
      <alignment horizontal="right" vertical="center"/>
      <protection hidden="1"/>
    </xf>
    <xf numFmtId="164" fontId="23" fillId="0" borderId="3" xfId="6" applyFont="1" applyBorder="1" applyAlignment="1" applyProtection="1">
      <alignment horizontal="right" vertical="center"/>
      <protection hidden="1"/>
    </xf>
    <xf numFmtId="164" fontId="23" fillId="0" borderId="4" xfId="6" applyFont="1" applyBorder="1" applyAlignment="1" applyProtection="1">
      <alignment horizontal="right" vertical="center"/>
      <protection hidden="1"/>
    </xf>
    <xf numFmtId="164" fontId="26" fillId="0" borderId="55" xfId="6" applyFont="1" applyBorder="1" applyAlignment="1" applyProtection="1">
      <alignment horizontal="right" vertical="center"/>
      <protection hidden="1"/>
    </xf>
    <xf numFmtId="49" fontId="26" fillId="0" borderId="17" xfId="5" applyNumberFormat="1" applyFont="1" applyBorder="1" applyAlignment="1" applyProtection="1">
      <alignment horizontal="center" vertical="top"/>
      <protection hidden="1"/>
    </xf>
    <xf numFmtId="164" fontId="86" fillId="25" borderId="0" xfId="6" applyFont="1" applyFill="1" applyBorder="1" applyAlignment="1" applyProtection="1">
      <alignment vertical="center"/>
      <protection hidden="1"/>
    </xf>
    <xf numFmtId="164" fontId="86" fillId="25" borderId="0" xfId="5" applyNumberFormat="1" applyFont="1" applyFill="1" applyBorder="1" applyAlignment="1" applyProtection="1">
      <alignment vertical="center"/>
      <protection hidden="1"/>
    </xf>
    <xf numFmtId="164" fontId="86" fillId="25" borderId="0" xfId="5" applyNumberFormat="1" applyFont="1" applyFill="1" applyAlignment="1" applyProtection="1">
      <alignment vertical="center"/>
      <protection hidden="1"/>
    </xf>
    <xf numFmtId="164" fontId="24" fillId="0" borderId="27" xfId="6" applyFont="1" applyBorder="1" applyAlignment="1" applyProtection="1">
      <alignment horizontal="right" vertical="center"/>
      <protection hidden="1"/>
    </xf>
    <xf numFmtId="164" fontId="23" fillId="0" borderId="60" xfId="6" applyFont="1" applyBorder="1" applyAlignment="1" applyProtection="1">
      <alignment horizontal="right" vertical="center"/>
      <protection hidden="1"/>
    </xf>
    <xf numFmtId="49" fontId="90" fillId="0" borderId="17" xfId="5" applyNumberFormat="1" applyFont="1" applyBorder="1" applyAlignment="1" applyProtection="1">
      <alignment horizontal="center" vertical="center"/>
      <protection hidden="1"/>
    </xf>
    <xf numFmtId="0" fontId="24" fillId="0" borderId="13" xfId="5" applyFont="1" applyBorder="1" applyAlignment="1" applyProtection="1">
      <alignment vertical="center"/>
      <protection hidden="1"/>
    </xf>
    <xf numFmtId="164" fontId="24" fillId="0" borderId="32" xfId="6" applyFont="1" applyBorder="1" applyAlignment="1" applyProtection="1">
      <alignment horizontal="right" vertical="center"/>
      <protection hidden="1"/>
    </xf>
    <xf numFmtId="2" fontId="23" fillId="0" borderId="35" xfId="6" applyNumberFormat="1" applyFont="1" applyBorder="1" applyAlignment="1" applyProtection="1">
      <alignment horizontal="right" vertical="center"/>
      <protection hidden="1"/>
    </xf>
    <xf numFmtId="164" fontId="88" fillId="0" borderId="0" xfId="5" applyNumberFormat="1" applyFont="1" applyAlignment="1" applyProtection="1">
      <alignment vertical="center"/>
      <protection hidden="1"/>
    </xf>
    <xf numFmtId="2" fontId="107" fillId="0" borderId="10" xfId="6" applyNumberFormat="1" applyFont="1" applyBorder="1" applyAlignment="1" applyProtection="1">
      <alignment horizontal="center" vertical="center"/>
      <protection hidden="1"/>
    </xf>
    <xf numFmtId="164" fontId="23" fillId="0" borderId="44" xfId="6" applyFont="1" applyBorder="1" applyAlignment="1" applyProtection="1">
      <alignment horizontal="center" vertical="center"/>
      <protection hidden="1"/>
    </xf>
    <xf numFmtId="2" fontId="23" fillId="5" borderId="19" xfId="6" applyNumberFormat="1" applyFont="1" applyFill="1" applyBorder="1" applyAlignment="1" applyProtection="1">
      <alignment horizontal="right" vertical="center"/>
      <protection hidden="1"/>
    </xf>
    <xf numFmtId="164" fontId="23" fillId="25" borderId="0" xfId="6" applyFont="1" applyFill="1" applyBorder="1" applyAlignment="1" applyProtection="1">
      <alignment horizontal="center" vertical="center"/>
      <protection hidden="1"/>
    </xf>
    <xf numFmtId="2" fontId="23" fillId="0" borderId="54" xfId="6" applyNumberFormat="1" applyFont="1" applyBorder="1" applyAlignment="1" applyProtection="1">
      <alignment horizontal="center" vertical="center"/>
      <protection hidden="1"/>
    </xf>
    <xf numFmtId="0" fontId="17" fillId="0" borderId="0" xfId="5" applyFont="1" applyBorder="1" applyAlignment="1" applyProtection="1">
      <alignment horizontal="left" vertical="center"/>
      <protection hidden="1"/>
    </xf>
    <xf numFmtId="164" fontId="23" fillId="0" borderId="19" xfId="6" applyFont="1" applyBorder="1" applyAlignment="1" applyProtection="1">
      <alignment horizontal="center" vertical="center"/>
      <protection hidden="1"/>
    </xf>
    <xf numFmtId="0" fontId="25" fillId="0" borderId="0" xfId="5" applyFont="1" applyBorder="1" applyAlignment="1" applyProtection="1">
      <alignment horizontal="left" vertical="center"/>
      <protection hidden="1"/>
    </xf>
    <xf numFmtId="2" fontId="108" fillId="0" borderId="19" xfId="5" applyNumberFormat="1" applyFont="1" applyBorder="1" applyAlignment="1" applyProtection="1">
      <alignment vertical="center"/>
      <protection hidden="1"/>
    </xf>
    <xf numFmtId="0" fontId="25" fillId="0" borderId="13" xfId="5" applyFont="1" applyBorder="1" applyAlignment="1" applyProtection="1">
      <alignment horizontal="left" vertical="center"/>
      <protection hidden="1"/>
    </xf>
    <xf numFmtId="0" fontId="25" fillId="0" borderId="13" xfId="5" applyFont="1" applyBorder="1" applyAlignment="1" applyProtection="1">
      <alignment horizontal="center" vertical="center"/>
      <protection hidden="1"/>
    </xf>
    <xf numFmtId="2" fontId="23" fillId="0" borderId="35" xfId="6" applyNumberFormat="1" applyFont="1" applyBorder="1" applyAlignment="1" applyProtection="1">
      <alignment horizontal="center" vertical="center"/>
      <protection hidden="1"/>
    </xf>
    <xf numFmtId="0" fontId="109" fillId="0" borderId="0" xfId="5" applyFont="1" applyBorder="1" applyAlignment="1" applyProtection="1">
      <alignment horizontal="left" vertical="center"/>
      <protection hidden="1"/>
    </xf>
    <xf numFmtId="0" fontId="109" fillId="0" borderId="0" xfId="5" applyFont="1" applyBorder="1" applyAlignment="1" applyProtection="1">
      <alignment horizontal="center" vertical="center"/>
      <protection hidden="1"/>
    </xf>
    <xf numFmtId="0" fontId="110" fillId="0" borderId="0" xfId="5" applyFont="1" applyBorder="1" applyAlignment="1" applyProtection="1">
      <alignment horizontal="center" vertical="center"/>
      <protection hidden="1"/>
    </xf>
    <xf numFmtId="2" fontId="23" fillId="0" borderId="0" xfId="6" applyNumberFormat="1" applyFont="1" applyBorder="1" applyAlignment="1" applyProtection="1">
      <alignment horizontal="center" vertical="center"/>
      <protection hidden="1"/>
    </xf>
    <xf numFmtId="164" fontId="26" fillId="25" borderId="0" xfId="6" applyFont="1" applyFill="1" applyBorder="1" applyAlignment="1" applyProtection="1">
      <alignment horizontal="center" vertical="center"/>
      <protection hidden="1"/>
    </xf>
    <xf numFmtId="0" fontId="25" fillId="0" borderId="0" xfId="5" applyFont="1" applyBorder="1" applyAlignment="1" applyProtection="1">
      <alignment horizontal="center" vertical="center"/>
      <protection hidden="1"/>
    </xf>
    <xf numFmtId="2" fontId="23" fillId="0" borderId="56" xfId="6" applyNumberFormat="1" applyFont="1" applyBorder="1" applyAlignment="1" applyProtection="1">
      <alignment horizontal="right" vertical="center"/>
      <protection hidden="1"/>
    </xf>
    <xf numFmtId="164" fontId="23" fillId="0" borderId="52" xfId="6" applyFont="1" applyBorder="1" applyAlignment="1" applyProtection="1">
      <alignment horizontal="right" vertical="center"/>
      <protection hidden="1"/>
    </xf>
    <xf numFmtId="164" fontId="23" fillId="0" borderId="61" xfId="6" applyFont="1" applyBorder="1" applyAlignment="1" applyProtection="1">
      <alignment horizontal="right" vertical="center"/>
      <protection hidden="1"/>
    </xf>
    <xf numFmtId="2" fontId="23" fillId="0" borderId="16" xfId="6" applyNumberFormat="1" applyFont="1" applyBorder="1" applyAlignment="1" applyProtection="1">
      <alignment horizontal="right" vertical="center"/>
      <protection hidden="1"/>
    </xf>
    <xf numFmtId="0" fontId="24" fillId="0" borderId="9" xfId="5" applyFont="1" applyBorder="1" applyAlignment="1" applyProtection="1">
      <alignment vertical="center"/>
      <protection hidden="1"/>
    </xf>
    <xf numFmtId="0" fontId="24" fillId="0" borderId="10" xfId="5" applyFont="1" applyBorder="1" applyAlignment="1" applyProtection="1">
      <alignment vertical="center"/>
      <protection hidden="1"/>
    </xf>
    <xf numFmtId="0" fontId="24" fillId="0" borderId="11" xfId="5" applyFont="1" applyBorder="1" applyAlignment="1" applyProtection="1">
      <alignment vertical="center"/>
      <protection hidden="1"/>
    </xf>
    <xf numFmtId="49" fontId="26" fillId="0" borderId="17" xfId="5" applyNumberFormat="1" applyFont="1" applyBorder="1" applyAlignment="1" applyProtection="1">
      <alignment vertical="center"/>
      <protection hidden="1"/>
    </xf>
    <xf numFmtId="49" fontId="26" fillId="0" borderId="0" xfId="5" applyNumberFormat="1" applyFont="1" applyBorder="1" applyAlignment="1" applyProtection="1">
      <alignment vertical="center"/>
      <protection hidden="1"/>
    </xf>
    <xf numFmtId="164" fontId="25" fillId="0" borderId="0" xfId="6" applyFont="1" applyBorder="1" applyAlignment="1" applyProtection="1">
      <alignment horizontal="left" vertical="center"/>
      <protection hidden="1"/>
    </xf>
    <xf numFmtId="49" fontId="26" fillId="0" borderId="19" xfId="5" applyNumberFormat="1" applyFont="1" applyBorder="1" applyAlignment="1" applyProtection="1">
      <alignment vertical="center"/>
      <protection hidden="1"/>
    </xf>
    <xf numFmtId="0" fontId="25" fillId="0" borderId="13" xfId="5" applyFont="1" applyBorder="1" applyAlignment="1" applyProtection="1">
      <alignment vertical="center"/>
      <protection hidden="1"/>
    </xf>
    <xf numFmtId="164" fontId="26" fillId="0" borderId="13" xfId="6" applyFont="1" applyBorder="1" applyAlignment="1" applyProtection="1">
      <alignment horizontal="left" vertical="center"/>
      <protection hidden="1"/>
    </xf>
    <xf numFmtId="0" fontId="100" fillId="5" borderId="10" xfId="5" applyFont="1" applyFill="1" applyBorder="1" applyAlignment="1" applyProtection="1">
      <alignment vertical="center"/>
      <protection hidden="1"/>
    </xf>
    <xf numFmtId="0" fontId="73" fillId="26" borderId="7" xfId="26" applyFont="1" applyFill="1" applyBorder="1" applyAlignment="1"/>
    <xf numFmtId="0" fontId="74" fillId="5" borderId="15" xfId="26" applyFont="1" applyFill="1" applyBorder="1" applyAlignment="1">
      <alignment horizontal="center" vertical="center"/>
    </xf>
    <xf numFmtId="0" fontId="5" fillId="0" borderId="10" xfId="26" applyFont="1" applyBorder="1"/>
    <xf numFmtId="0" fontId="5" fillId="0" borderId="11" xfId="26" applyFont="1" applyBorder="1"/>
    <xf numFmtId="0" fontId="24" fillId="0" borderId="19" xfId="26" applyFont="1" applyBorder="1"/>
    <xf numFmtId="0" fontId="25" fillId="0" borderId="19" xfId="26" applyFont="1" applyBorder="1" applyAlignment="1">
      <alignment horizontal="left"/>
    </xf>
    <xf numFmtId="0" fontId="27" fillId="0" borderId="17" xfId="5" applyFont="1" applyFill="1" applyBorder="1" applyAlignment="1" applyProtection="1">
      <alignment horizontal="left" vertical="center"/>
      <protection hidden="1"/>
    </xf>
    <xf numFmtId="0" fontId="27" fillId="0" borderId="0" xfId="5" applyFont="1" applyFill="1" applyBorder="1" applyAlignment="1" applyProtection="1">
      <alignment horizontal="left" vertical="center"/>
      <protection hidden="1"/>
    </xf>
    <xf numFmtId="164" fontId="46" fillId="0" borderId="0" xfId="6" applyFont="1" applyFill="1" applyBorder="1" applyAlignment="1" applyProtection="1">
      <alignment horizontal="left" vertical="center"/>
      <protection hidden="1"/>
    </xf>
    <xf numFmtId="164" fontId="46" fillId="0" borderId="0" xfId="6" applyFont="1" applyFill="1" applyBorder="1" applyAlignment="1" applyProtection="1">
      <alignment horizontal="center" vertical="center"/>
      <protection hidden="1"/>
    </xf>
    <xf numFmtId="0" fontId="25" fillId="0" borderId="19" xfId="26" applyFont="1" applyBorder="1" applyAlignment="1">
      <alignment horizontal="center"/>
    </xf>
    <xf numFmtId="0" fontId="79" fillId="0" borderId="17" xfId="5" applyFont="1" applyFill="1" applyBorder="1" applyAlignment="1" applyProtection="1">
      <alignment horizontal="left" vertical="center"/>
      <protection hidden="1"/>
    </xf>
    <xf numFmtId="0" fontId="79" fillId="0" borderId="0" xfId="5" applyFont="1" applyFill="1" applyBorder="1" applyAlignment="1" applyProtection="1">
      <alignment horizontal="left" vertical="center"/>
      <protection hidden="1"/>
    </xf>
    <xf numFmtId="164" fontId="25" fillId="0" borderId="0" xfId="6" applyFont="1" applyFill="1" applyBorder="1" applyAlignment="1" applyProtection="1">
      <alignment horizontal="center" vertical="center"/>
      <protection hidden="1"/>
    </xf>
    <xf numFmtId="49" fontId="6" fillId="0" borderId="0" xfId="6" applyNumberFormat="1" applyFont="1" applyFill="1" applyBorder="1" applyAlignment="1" applyProtection="1">
      <alignment vertical="center"/>
      <protection hidden="1"/>
    </xf>
    <xf numFmtId="49" fontId="6" fillId="0" borderId="0" xfId="6" applyNumberFormat="1" applyFont="1" applyFill="1" applyBorder="1" applyAlignment="1" applyProtection="1">
      <alignment horizontal="center" vertical="center"/>
      <protection hidden="1"/>
    </xf>
    <xf numFmtId="0" fontId="6" fillId="0" borderId="12" xfId="26" applyFont="1" applyBorder="1"/>
    <xf numFmtId="0" fontId="112" fillId="0" borderId="13" xfId="26" applyFont="1" applyBorder="1"/>
    <xf numFmtId="0" fontId="95" fillId="0" borderId="13" xfId="26" applyFont="1" applyBorder="1"/>
    <xf numFmtId="0" fontId="95" fillId="0" borderId="14" xfId="26" applyFont="1" applyBorder="1"/>
    <xf numFmtId="2" fontId="25" fillId="0" borderId="5" xfId="26" applyNumberFormat="1" applyFont="1" applyBorder="1"/>
    <xf numFmtId="2" fontId="25" fillId="0" borderId="31" xfId="26" applyNumberFormat="1" applyFont="1" applyBorder="1" applyAlignment="1">
      <alignment horizontal="right"/>
    </xf>
    <xf numFmtId="2" fontId="25" fillId="0" borderId="5" xfId="26" applyNumberFormat="1" applyFont="1" applyBorder="1" applyAlignment="1">
      <alignment horizontal="right"/>
    </xf>
    <xf numFmtId="2" fontId="25" fillId="0" borderId="54" xfId="26" applyNumberFormat="1" applyFont="1" applyBorder="1" applyAlignment="1">
      <alignment horizontal="right"/>
    </xf>
    <xf numFmtId="2" fontId="25" fillId="0" borderId="56" xfId="26" applyNumberFormat="1" applyFont="1" applyBorder="1" applyAlignment="1">
      <alignment horizontal="right"/>
    </xf>
    <xf numFmtId="2" fontId="25" fillId="0" borderId="54" xfId="5" applyNumberFormat="1" applyFont="1" applyBorder="1" applyAlignment="1" applyProtection="1">
      <alignment horizontal="right" vertical="center"/>
      <protection hidden="1"/>
    </xf>
    <xf numFmtId="2" fontId="25" fillId="0" borderId="55" xfId="26" applyNumberFormat="1" applyFont="1" applyBorder="1" applyAlignment="1">
      <alignment horizontal="right"/>
    </xf>
    <xf numFmtId="2" fontId="25" fillId="0" borderId="2" xfId="26" applyNumberFormat="1" applyFont="1" applyBorder="1" applyAlignment="1">
      <alignment horizontal="right"/>
    </xf>
    <xf numFmtId="2" fontId="25" fillId="0" borderId="4" xfId="26" applyNumberFormat="1" applyFont="1" applyBorder="1" applyAlignment="1">
      <alignment horizontal="right"/>
    </xf>
    <xf numFmtId="0" fontId="25" fillId="0" borderId="52" xfId="5" applyFont="1" applyBorder="1" applyAlignment="1" applyProtection="1">
      <alignment horizontal="right" vertical="center"/>
      <protection hidden="1"/>
    </xf>
    <xf numFmtId="2" fontId="25" fillId="0" borderId="52" xfId="5" applyNumberFormat="1" applyFont="1" applyBorder="1" applyAlignment="1" applyProtection="1">
      <alignment horizontal="right" vertical="center"/>
      <protection hidden="1"/>
    </xf>
    <xf numFmtId="0" fontId="25" fillId="0" borderId="52" xfId="5" applyFont="1" applyBorder="1" applyAlignment="1" applyProtection="1">
      <alignment horizontal="right" vertical="top"/>
      <protection hidden="1"/>
    </xf>
    <xf numFmtId="2" fontId="25" fillId="0" borderId="56" xfId="5" applyNumberFormat="1" applyFont="1" applyBorder="1" applyAlignment="1" applyProtection="1">
      <alignment horizontal="right" vertical="top"/>
      <protection hidden="1"/>
    </xf>
    <xf numFmtId="2" fontId="25" fillId="0" borderId="35" xfId="5" applyNumberFormat="1" applyFont="1" applyBorder="1" applyAlignment="1" applyProtection="1">
      <alignment horizontal="right" vertical="top"/>
      <protection hidden="1"/>
    </xf>
    <xf numFmtId="2" fontId="25" fillId="0" borderId="35" xfId="26" applyNumberFormat="1" applyFont="1" applyBorder="1" applyAlignment="1">
      <alignment horizontal="right"/>
    </xf>
    <xf numFmtId="0" fontId="79" fillId="5" borderId="17" xfId="5" applyFont="1" applyFill="1" applyBorder="1" applyAlignment="1" applyProtection="1">
      <alignment vertical="center"/>
      <protection hidden="1"/>
    </xf>
    <xf numFmtId="0" fontId="27" fillId="5" borderId="0" xfId="5" applyFont="1" applyFill="1" applyBorder="1" applyAlignment="1" applyProtection="1">
      <alignment vertical="center"/>
      <protection hidden="1"/>
    </xf>
    <xf numFmtId="0" fontId="27" fillId="5" borderId="19" xfId="5" applyFont="1" applyFill="1" applyBorder="1" applyAlignment="1" applyProtection="1">
      <alignment vertical="center"/>
      <protection hidden="1"/>
    </xf>
    <xf numFmtId="0" fontId="26" fillId="5" borderId="12" xfId="5" applyFont="1" applyFill="1" applyBorder="1" applyAlignment="1" applyProtection="1">
      <alignment vertical="center"/>
      <protection hidden="1"/>
    </xf>
    <xf numFmtId="0" fontId="27" fillId="5" borderId="13" xfId="5" applyFont="1" applyFill="1" applyBorder="1" applyAlignment="1" applyProtection="1">
      <alignment vertical="center"/>
      <protection hidden="1"/>
    </xf>
    <xf numFmtId="0" fontId="27" fillId="5" borderId="14" xfId="5" applyFont="1" applyFill="1" applyBorder="1" applyAlignment="1" applyProtection="1">
      <alignment vertical="center"/>
      <protection hidden="1"/>
    </xf>
    <xf numFmtId="0" fontId="79" fillId="5" borderId="12" xfId="5" applyFont="1" applyFill="1" applyBorder="1" applyAlignment="1" applyProtection="1">
      <alignment vertical="center"/>
      <protection hidden="1"/>
    </xf>
    <xf numFmtId="0" fontId="5" fillId="0" borderId="0" xfId="26" applyBorder="1"/>
    <xf numFmtId="0" fontId="109" fillId="0" borderId="0" xfId="26" applyFont="1" applyBorder="1"/>
    <xf numFmtId="0" fontId="109" fillId="0" borderId="0" xfId="26" applyFont="1"/>
    <xf numFmtId="0" fontId="112" fillId="0" borderId="0" xfId="26" applyFont="1"/>
    <xf numFmtId="0" fontId="114" fillId="0" borderId="10" xfId="5" applyFont="1" applyBorder="1" applyAlignment="1" applyProtection="1">
      <alignment vertical="center"/>
      <protection hidden="1"/>
    </xf>
    <xf numFmtId="0" fontId="114" fillId="0" borderId="11" xfId="5" applyFont="1" applyBorder="1" applyAlignment="1" applyProtection="1">
      <alignment vertical="center"/>
      <protection hidden="1"/>
    </xf>
    <xf numFmtId="0" fontId="5" fillId="0" borderId="0" xfId="5" applyFont="1" applyAlignment="1" applyProtection="1">
      <alignment vertical="center"/>
      <protection hidden="1"/>
    </xf>
    <xf numFmtId="0" fontId="114" fillId="0" borderId="0" xfId="5" applyFont="1" applyBorder="1" applyAlignment="1" applyProtection="1">
      <alignment vertical="center"/>
      <protection hidden="1"/>
    </xf>
    <xf numFmtId="0" fontId="114" fillId="0" borderId="19" xfId="5" applyFont="1" applyBorder="1" applyAlignment="1" applyProtection="1">
      <alignment vertical="center"/>
      <protection hidden="1"/>
    </xf>
    <xf numFmtId="164" fontId="5" fillId="0" borderId="5" xfId="6" applyNumberFormat="1" applyFont="1" applyBorder="1" applyAlignment="1" applyProtection="1">
      <alignment horizontal="center" vertical="center"/>
      <protection hidden="1"/>
    </xf>
    <xf numFmtId="164" fontId="5" fillId="0" borderId="5" xfId="6" applyFont="1" applyBorder="1" applyAlignment="1" applyProtection="1">
      <alignment horizontal="center" vertical="center"/>
      <protection hidden="1"/>
    </xf>
    <xf numFmtId="164" fontId="6" fillId="0" borderId="54" xfId="6" applyFont="1" applyBorder="1" applyAlignment="1" applyProtection="1">
      <alignment horizontal="center" vertical="center" wrapText="1"/>
      <protection hidden="1"/>
    </xf>
    <xf numFmtId="164" fontId="6" fillId="0" borderId="5" xfId="6" applyFont="1" applyBorder="1" applyAlignment="1" applyProtection="1">
      <alignment horizontal="center" vertical="center"/>
      <protection hidden="1"/>
    </xf>
    <xf numFmtId="0" fontId="6" fillId="0" borderId="54" xfId="5" applyFont="1" applyBorder="1" applyAlignment="1" applyProtection="1">
      <alignment vertical="center" wrapText="1"/>
      <protection hidden="1"/>
    </xf>
    <xf numFmtId="164" fontId="6" fillId="0" borderId="5" xfId="6" applyNumberFormat="1" applyFont="1" applyBorder="1" applyAlignment="1" applyProtection="1">
      <alignment horizontal="center" vertical="center"/>
      <protection hidden="1"/>
    </xf>
    <xf numFmtId="0" fontId="5" fillId="0" borderId="17" xfId="5" applyFont="1" applyBorder="1" applyAlignment="1" applyProtection="1">
      <alignment horizontal="center" vertical="center"/>
      <protection hidden="1"/>
    </xf>
    <xf numFmtId="0" fontId="5" fillId="0" borderId="0" xfId="5" applyFont="1" applyBorder="1" applyAlignment="1" applyProtection="1">
      <alignment vertical="center"/>
      <protection hidden="1"/>
    </xf>
    <xf numFmtId="164" fontId="5" fillId="0" borderId="0" xfId="5" applyNumberFormat="1" applyFont="1" applyBorder="1" applyAlignment="1" applyProtection="1">
      <alignment horizontal="center" vertical="center"/>
      <protection hidden="1"/>
    </xf>
    <xf numFmtId="0" fontId="5" fillId="0" borderId="0" xfId="5" applyFont="1" applyBorder="1" applyAlignment="1" applyProtection="1">
      <alignment horizontal="center" vertical="center"/>
      <protection hidden="1"/>
    </xf>
    <xf numFmtId="0" fontId="5" fillId="0" borderId="19" xfId="5" applyFont="1" applyBorder="1" applyAlignment="1" applyProtection="1">
      <alignment horizontal="center" vertical="center"/>
      <protection hidden="1"/>
    </xf>
    <xf numFmtId="0" fontId="5" fillId="0" borderId="17" xfId="5" applyFont="1" applyBorder="1" applyAlignment="1" applyProtection="1">
      <alignment vertical="center"/>
      <protection hidden="1"/>
    </xf>
    <xf numFmtId="164" fontId="5" fillId="0" borderId="80" xfId="5" applyNumberFormat="1" applyFont="1" applyBorder="1" applyAlignment="1" applyProtection="1">
      <alignment vertical="center"/>
      <protection hidden="1"/>
    </xf>
    <xf numFmtId="0" fontId="5" fillId="0" borderId="80" xfId="5" applyFont="1" applyBorder="1" applyAlignment="1" applyProtection="1">
      <alignment vertical="center"/>
      <protection hidden="1"/>
    </xf>
    <xf numFmtId="0" fontId="5" fillId="0" borderId="81" xfId="5" applyFont="1" applyBorder="1" applyAlignment="1" applyProtection="1">
      <alignment vertical="center"/>
      <protection hidden="1"/>
    </xf>
    <xf numFmtId="0" fontId="117" fillId="0" borderId="9" xfId="5" applyFont="1" applyBorder="1" applyAlignment="1" applyProtection="1">
      <alignment horizontal="center" vertical="center"/>
      <protection hidden="1"/>
    </xf>
    <xf numFmtId="164" fontId="46" fillId="0" borderId="18" xfId="5" applyNumberFormat="1" applyFont="1" applyBorder="1" applyAlignment="1" applyProtection="1">
      <alignment horizontal="center" vertical="center"/>
      <protection hidden="1"/>
    </xf>
    <xf numFmtId="0" fontId="5" fillId="0" borderId="18" xfId="5" applyFont="1" applyBorder="1" applyAlignment="1" applyProtection="1">
      <alignment horizontal="center" vertical="center"/>
      <protection hidden="1"/>
    </xf>
    <xf numFmtId="164" fontId="46" fillId="0" borderId="40" xfId="5" applyNumberFormat="1" applyFont="1" applyBorder="1" applyAlignment="1" applyProtection="1">
      <alignment horizontal="center" vertical="center"/>
      <protection hidden="1"/>
    </xf>
    <xf numFmtId="0" fontId="5" fillId="0" borderId="40" xfId="5" applyFont="1" applyBorder="1" applyAlignment="1" applyProtection="1">
      <alignment horizontal="center" vertical="center"/>
      <protection hidden="1"/>
    </xf>
    <xf numFmtId="2" fontId="6" fillId="0" borderId="82" xfId="5" applyNumberFormat="1" applyFont="1" applyBorder="1" applyAlignment="1" applyProtection="1">
      <alignment horizontal="center" vertical="center"/>
      <protection hidden="1"/>
    </xf>
    <xf numFmtId="164" fontId="6" fillId="0" borderId="40" xfId="5" applyNumberFormat="1" applyFont="1" applyBorder="1" applyAlignment="1" applyProtection="1">
      <alignment horizontal="center" vertical="center"/>
      <protection hidden="1"/>
    </xf>
    <xf numFmtId="2" fontId="6" fillId="0" borderId="82" xfId="5" applyNumberFormat="1" applyFont="1" applyBorder="1" applyAlignment="1" applyProtection="1">
      <alignment horizontal="right" vertical="center"/>
      <protection hidden="1"/>
    </xf>
    <xf numFmtId="2" fontId="6" fillId="0" borderId="40" xfId="5" applyNumberFormat="1" applyFont="1" applyBorder="1" applyAlignment="1" applyProtection="1">
      <alignment horizontal="right" vertical="center"/>
      <protection hidden="1"/>
    </xf>
    <xf numFmtId="0" fontId="119" fillId="0" borderId="17" xfId="5" applyFont="1" applyBorder="1" applyAlignment="1" applyProtection="1">
      <alignment horizontal="center" vertical="center"/>
      <protection hidden="1"/>
    </xf>
    <xf numFmtId="164" fontId="6" fillId="0" borderId="82" xfId="5" applyNumberFormat="1" applyFont="1" applyBorder="1" applyAlignment="1" applyProtection="1">
      <alignment horizontal="center" vertical="center"/>
      <protection hidden="1"/>
    </xf>
    <xf numFmtId="0" fontId="6" fillId="0" borderId="17" xfId="5" applyFont="1" applyBorder="1" applyAlignment="1" applyProtection="1">
      <alignment horizontal="center" vertical="center"/>
      <protection hidden="1"/>
    </xf>
    <xf numFmtId="2" fontId="6" fillId="0" borderId="83" xfId="5" applyNumberFormat="1" applyFont="1" applyBorder="1" applyAlignment="1" applyProtection="1">
      <alignment horizontal="right" vertical="center"/>
      <protection hidden="1"/>
    </xf>
    <xf numFmtId="2" fontId="6" fillId="0" borderId="82" xfId="5" applyNumberFormat="1" applyFont="1" applyBorder="1" applyAlignment="1" applyProtection="1">
      <alignment vertical="center"/>
      <protection hidden="1"/>
    </xf>
    <xf numFmtId="0" fontId="6" fillId="0" borderId="40" xfId="5" applyFont="1" applyBorder="1" applyAlignment="1" applyProtection="1">
      <alignment horizontal="center" vertical="center"/>
      <protection hidden="1"/>
    </xf>
    <xf numFmtId="2" fontId="6" fillId="0" borderId="5" xfId="5" applyNumberFormat="1" applyFont="1" applyBorder="1" applyAlignment="1" applyProtection="1">
      <alignment horizontal="right" vertical="center"/>
      <protection hidden="1"/>
    </xf>
    <xf numFmtId="0" fontId="6" fillId="0" borderId="0" xfId="5" applyFont="1" applyBorder="1" applyAlignment="1" applyProtection="1">
      <alignment horizontal="center" vertical="center"/>
      <protection hidden="1"/>
    </xf>
    <xf numFmtId="2" fontId="23" fillId="0" borderId="54" xfId="5" applyNumberFormat="1" applyFont="1" applyBorder="1" applyAlignment="1" applyProtection="1">
      <alignment horizontal="right" vertical="center"/>
      <protection hidden="1"/>
    </xf>
    <xf numFmtId="164" fontId="6" fillId="0" borderId="0" xfId="5" applyNumberFormat="1" applyFont="1" applyAlignment="1" applyProtection="1">
      <alignment vertical="center"/>
      <protection hidden="1"/>
    </xf>
    <xf numFmtId="2" fontId="6" fillId="0" borderId="2" xfId="5" applyNumberFormat="1" applyFont="1" applyBorder="1" applyAlignment="1" applyProtection="1">
      <alignment horizontal="right" vertical="center"/>
      <protection hidden="1"/>
    </xf>
    <xf numFmtId="0" fontId="119" fillId="0" borderId="6" xfId="5" applyFont="1" applyBorder="1" applyAlignment="1" applyProtection="1">
      <alignment horizontal="center" vertical="center"/>
      <protection hidden="1"/>
    </xf>
    <xf numFmtId="164" fontId="5" fillId="0" borderId="7" xfId="5" applyNumberFormat="1" applyFont="1" applyBorder="1" applyAlignment="1" applyProtection="1">
      <alignment horizontal="center" vertical="center"/>
      <protection hidden="1"/>
    </xf>
    <xf numFmtId="0" fontId="5" fillId="0" borderId="8" xfId="5" applyFont="1" applyBorder="1" applyAlignment="1" applyProtection="1">
      <alignment horizontal="center" vertical="center"/>
      <protection hidden="1"/>
    </xf>
    <xf numFmtId="2" fontId="23" fillId="0" borderId="8" xfId="5" applyNumberFormat="1" applyFont="1" applyBorder="1" applyAlignment="1" applyProtection="1">
      <alignment horizontal="right" vertical="center"/>
      <protection hidden="1"/>
    </xf>
    <xf numFmtId="164" fontId="5" fillId="0" borderId="40" xfId="5" applyNumberFormat="1" applyFont="1" applyBorder="1" applyAlignment="1" applyProtection="1">
      <alignment horizontal="center" vertical="center"/>
      <protection hidden="1"/>
    </xf>
    <xf numFmtId="164" fontId="5" fillId="0" borderId="82" xfId="5" applyNumberFormat="1" applyFont="1" applyBorder="1" applyAlignment="1" applyProtection="1">
      <alignment horizontal="center" vertical="center"/>
      <protection hidden="1"/>
    </xf>
    <xf numFmtId="0" fontId="5" fillId="0" borderId="82" xfId="5" applyFont="1" applyBorder="1" applyAlignment="1" applyProtection="1">
      <alignment horizontal="center" vertical="center"/>
      <protection hidden="1"/>
    </xf>
    <xf numFmtId="2" fontId="6" fillId="0" borderId="84" xfId="5" applyNumberFormat="1" applyFont="1" applyBorder="1" applyAlignment="1" applyProtection="1">
      <alignment vertical="center"/>
      <protection hidden="1"/>
    </xf>
    <xf numFmtId="0" fontId="115" fillId="0" borderId="0" xfId="5" applyFont="1" applyBorder="1" applyAlignment="1" applyProtection="1">
      <alignment horizontal="left" vertical="center"/>
      <protection hidden="1"/>
    </xf>
    <xf numFmtId="0" fontId="5" fillId="0" borderId="12" xfId="5" applyFont="1" applyBorder="1" applyAlignment="1" applyProtection="1">
      <alignment horizontal="center" vertical="center"/>
      <protection hidden="1"/>
    </xf>
    <xf numFmtId="0" fontId="115" fillId="0" borderId="13" xfId="5" applyFont="1" applyBorder="1" applyAlignment="1" applyProtection="1">
      <alignment horizontal="left" vertical="center"/>
      <protection hidden="1"/>
    </xf>
    <xf numFmtId="2" fontId="6" fillId="0" borderId="85" xfId="5" applyNumberFormat="1" applyFont="1" applyBorder="1" applyAlignment="1" applyProtection="1">
      <alignment vertical="center"/>
      <protection hidden="1"/>
    </xf>
    <xf numFmtId="0" fontId="5" fillId="0" borderId="16" xfId="5" applyFont="1" applyBorder="1" applyAlignment="1" applyProtection="1">
      <alignment horizontal="center" vertical="center"/>
      <protection hidden="1"/>
    </xf>
    <xf numFmtId="2" fontId="6" fillId="0" borderId="86" xfId="5" applyNumberFormat="1" applyFont="1" applyBorder="1" applyAlignment="1" applyProtection="1">
      <alignment vertical="center"/>
      <protection hidden="1"/>
    </xf>
    <xf numFmtId="2" fontId="6" fillId="0" borderId="16" xfId="5" applyNumberFormat="1" applyFont="1" applyBorder="1" applyAlignment="1" applyProtection="1">
      <alignment horizontal="right" vertical="center"/>
      <protection hidden="1"/>
    </xf>
    <xf numFmtId="0" fontId="5" fillId="0" borderId="9" xfId="5" applyFont="1" applyBorder="1" applyAlignment="1" applyProtection="1">
      <alignment horizontal="center" vertical="center"/>
      <protection hidden="1"/>
    </xf>
    <xf numFmtId="2" fontId="6" fillId="0" borderId="18" xfId="5" applyNumberFormat="1" applyFont="1" applyBorder="1" applyAlignment="1" applyProtection="1">
      <alignment vertical="center"/>
      <protection hidden="1"/>
    </xf>
    <xf numFmtId="164" fontId="6" fillId="0" borderId="0" xfId="6" applyFont="1" applyBorder="1" applyAlignment="1" applyProtection="1">
      <alignment vertical="center"/>
      <protection hidden="1"/>
    </xf>
    <xf numFmtId="164" fontId="6" fillId="0" borderId="0" xfId="5" applyNumberFormat="1" applyFont="1" applyBorder="1" applyAlignment="1" applyProtection="1">
      <alignment vertical="center"/>
      <protection hidden="1"/>
    </xf>
    <xf numFmtId="2" fontId="6" fillId="0" borderId="16" xfId="5" applyNumberFormat="1" applyFont="1" applyBorder="1" applyAlignment="1" applyProtection="1">
      <alignment vertical="center"/>
      <protection hidden="1"/>
    </xf>
    <xf numFmtId="0" fontId="116" fillId="0" borderId="69" xfId="5" applyFont="1" applyBorder="1" applyAlignment="1" applyProtection="1">
      <alignment horizontal="center" vertical="center"/>
      <protection hidden="1"/>
    </xf>
    <xf numFmtId="0" fontId="116" fillId="0" borderId="0" xfId="5" applyFont="1" applyAlignment="1" applyProtection="1">
      <alignment vertical="center"/>
      <protection hidden="1"/>
    </xf>
    <xf numFmtId="0" fontId="116" fillId="0" borderId="50" xfId="5" applyFont="1" applyBorder="1" applyAlignment="1" applyProtection="1">
      <alignment horizontal="center" vertical="center"/>
      <protection hidden="1"/>
    </xf>
    <xf numFmtId="0" fontId="5" fillId="0" borderId="19" xfId="5" applyFont="1" applyBorder="1" applyAlignment="1" applyProtection="1">
      <alignment vertical="center"/>
      <protection hidden="1"/>
    </xf>
    <xf numFmtId="164" fontId="5" fillId="0" borderId="18" xfId="5" applyNumberFormat="1" applyFont="1" applyBorder="1" applyAlignment="1" applyProtection="1">
      <alignment horizontal="center" vertical="center"/>
      <protection hidden="1"/>
    </xf>
    <xf numFmtId="164" fontId="116" fillId="0" borderId="40" xfId="5" applyNumberFormat="1" applyFont="1" applyBorder="1" applyAlignment="1" applyProtection="1">
      <alignment horizontal="center" vertical="center"/>
      <protection hidden="1"/>
    </xf>
    <xf numFmtId="0" fontId="116" fillId="0" borderId="40" xfId="5" applyFont="1" applyBorder="1" applyAlignment="1" applyProtection="1">
      <alignment horizontal="center" vertical="center"/>
      <protection hidden="1"/>
    </xf>
    <xf numFmtId="2" fontId="6" fillId="0" borderId="51" xfId="5" applyNumberFormat="1" applyFont="1" applyBorder="1" applyAlignment="1" applyProtection="1">
      <alignment vertical="center"/>
      <protection hidden="1"/>
    </xf>
    <xf numFmtId="2" fontId="6" fillId="0" borderId="82" xfId="6" applyNumberFormat="1" applyFont="1" applyBorder="1" applyAlignment="1" applyProtection="1">
      <alignment horizontal="right" vertical="center"/>
      <protection hidden="1"/>
    </xf>
    <xf numFmtId="2" fontId="5" fillId="0" borderId="40" xfId="5" applyNumberFormat="1" applyFont="1" applyBorder="1" applyAlignment="1" applyProtection="1">
      <alignment horizontal="center" vertical="center"/>
      <protection hidden="1"/>
    </xf>
    <xf numFmtId="0" fontId="122" fillId="0" borderId="0" xfId="5" applyFont="1" applyBorder="1" applyAlignment="1" applyProtection="1">
      <alignment vertical="center"/>
      <protection hidden="1"/>
    </xf>
    <xf numFmtId="2" fontId="6" fillId="0" borderId="86" xfId="5" applyNumberFormat="1" applyFont="1" applyBorder="1" applyAlignment="1" applyProtection="1">
      <alignment horizontal="right" vertical="center"/>
      <protection hidden="1"/>
    </xf>
    <xf numFmtId="164" fontId="39" fillId="0" borderId="0" xfId="6" applyNumberFormat="1" applyFont="1" applyBorder="1" applyAlignment="1" applyProtection="1">
      <alignment horizontal="center" vertical="center"/>
      <protection hidden="1"/>
    </xf>
    <xf numFmtId="164" fontId="39" fillId="0" borderId="0" xfId="6" applyFont="1" applyBorder="1" applyAlignment="1" applyProtection="1">
      <alignment horizontal="center" vertical="center"/>
      <protection hidden="1"/>
    </xf>
    <xf numFmtId="0" fontId="5" fillId="0" borderId="0" xfId="5" applyFont="1" applyBorder="1" applyAlignment="1" applyProtection="1">
      <alignment horizontal="left" vertical="center"/>
      <protection hidden="1"/>
    </xf>
    <xf numFmtId="0" fontId="23" fillId="0" borderId="0" xfId="5" applyFont="1" applyBorder="1" applyAlignment="1" applyProtection="1">
      <alignment horizontal="left" vertical="center"/>
      <protection hidden="1"/>
    </xf>
    <xf numFmtId="2" fontId="5" fillId="0" borderId="40" xfId="5" applyNumberFormat="1" applyFont="1" applyBorder="1" applyAlignment="1" applyProtection="1">
      <alignment horizontal="right" vertical="center"/>
      <protection hidden="1"/>
    </xf>
    <xf numFmtId="164" fontId="6" fillId="0" borderId="0" xfId="6" applyFont="1" applyBorder="1" applyAlignment="1" applyProtection="1">
      <alignment horizontal="right" vertical="center"/>
      <protection hidden="1"/>
    </xf>
    <xf numFmtId="0" fontId="119" fillId="0" borderId="17" xfId="5" applyFont="1" applyBorder="1" applyAlignment="1" applyProtection="1">
      <alignment vertical="center"/>
      <protection hidden="1"/>
    </xf>
    <xf numFmtId="0" fontId="119" fillId="0" borderId="0" xfId="5" applyFont="1" applyBorder="1" applyAlignment="1" applyProtection="1">
      <alignment vertical="center"/>
      <protection hidden="1"/>
    </xf>
    <xf numFmtId="0" fontId="119" fillId="0" borderId="40" xfId="5" applyFont="1" applyBorder="1" applyAlignment="1" applyProtection="1">
      <alignment vertical="center"/>
      <protection hidden="1"/>
    </xf>
    <xf numFmtId="0" fontId="119" fillId="0" borderId="86" xfId="5" applyFont="1" applyBorder="1" applyAlignment="1" applyProtection="1">
      <alignment vertical="center"/>
      <protection hidden="1"/>
    </xf>
    <xf numFmtId="0" fontId="6" fillId="0" borderId="12" xfId="5" applyFont="1" applyBorder="1" applyAlignment="1" applyProtection="1">
      <alignment horizontal="center" vertical="center"/>
      <protection hidden="1"/>
    </xf>
    <xf numFmtId="164" fontId="23" fillId="0" borderId="16" xfId="5" applyNumberFormat="1" applyFont="1" applyBorder="1" applyAlignment="1" applyProtection="1">
      <alignment horizontal="center" vertical="center"/>
      <protection hidden="1"/>
    </xf>
    <xf numFmtId="2" fontId="23" fillId="0" borderId="16" xfId="6" applyNumberFormat="1" applyFont="1" applyBorder="1" applyAlignment="1" applyProtection="1">
      <alignment vertical="center"/>
      <protection hidden="1"/>
    </xf>
    <xf numFmtId="0" fontId="119" fillId="0" borderId="88" xfId="5" applyFont="1" applyBorder="1" applyAlignment="1" applyProtection="1">
      <alignment horizontal="center" vertical="center" wrapText="1"/>
      <protection hidden="1"/>
    </xf>
    <xf numFmtId="0" fontId="119" fillId="0" borderId="89" xfId="5" applyFont="1" applyBorder="1" applyAlignment="1" applyProtection="1">
      <alignment horizontal="center" vertical="center" wrapText="1"/>
      <protection hidden="1"/>
    </xf>
    <xf numFmtId="164" fontId="119" fillId="0" borderId="89" xfId="5" applyNumberFormat="1" applyFont="1" applyBorder="1" applyAlignment="1" applyProtection="1">
      <alignment horizontal="center" vertical="center" wrapText="1"/>
      <protection hidden="1"/>
    </xf>
    <xf numFmtId="0" fontId="6" fillId="0" borderId="89" xfId="5" applyFont="1" applyBorder="1" applyAlignment="1" applyProtection="1">
      <alignment horizontal="center" vertical="center" wrapText="1"/>
      <protection hidden="1"/>
    </xf>
    <xf numFmtId="0" fontId="6" fillId="0" borderId="90" xfId="5" applyFont="1" applyBorder="1" applyAlignment="1" applyProtection="1">
      <alignment horizontal="center" vertical="center" wrapText="1"/>
      <protection hidden="1"/>
    </xf>
    <xf numFmtId="0" fontId="5" fillId="0" borderId="0" xfId="5" applyFont="1" applyAlignment="1" applyProtection="1">
      <alignment vertical="center" wrapText="1"/>
      <protection hidden="1"/>
    </xf>
    <xf numFmtId="0" fontId="115" fillId="0" borderId="91" xfId="5" applyFont="1" applyBorder="1" applyAlignment="1" applyProtection="1">
      <alignment horizontal="center" vertical="center"/>
      <protection hidden="1"/>
    </xf>
    <xf numFmtId="2" fontId="42" fillId="0" borderId="92" xfId="5" applyNumberFormat="1" applyFont="1" applyBorder="1" applyAlignment="1" applyProtection="1">
      <alignment horizontal="right" vertical="center"/>
      <protection hidden="1"/>
    </xf>
    <xf numFmtId="164" fontId="42" fillId="0" borderId="92" xfId="5" applyNumberFormat="1" applyFont="1" applyBorder="1" applyAlignment="1" applyProtection="1">
      <alignment horizontal="center" vertical="center"/>
      <protection hidden="1"/>
    </xf>
    <xf numFmtId="1" fontId="46" fillId="0" borderId="92" xfId="5" applyNumberFormat="1" applyFont="1" applyBorder="1" applyAlignment="1" applyProtection="1">
      <alignment horizontal="center" vertical="center"/>
      <protection hidden="1"/>
    </xf>
    <xf numFmtId="1" fontId="46" fillId="0" borderId="92" xfId="6" applyNumberFormat="1" applyFont="1" applyBorder="1" applyAlignment="1" applyProtection="1">
      <alignment horizontal="center" vertical="center"/>
      <protection hidden="1"/>
    </xf>
    <xf numFmtId="164" fontId="46" fillId="0" borderId="93" xfId="5" applyNumberFormat="1" applyFont="1" applyBorder="1" applyAlignment="1" applyProtection="1">
      <alignment horizontal="center" vertical="center"/>
      <protection hidden="1"/>
    </xf>
    <xf numFmtId="0" fontId="115" fillId="0" borderId="94" xfId="5" applyFont="1" applyBorder="1" applyAlignment="1" applyProtection="1">
      <alignment horizontal="center" vertical="center"/>
      <protection hidden="1"/>
    </xf>
    <xf numFmtId="2" fontId="42" fillId="0" borderId="80" xfId="5" applyNumberFormat="1" applyFont="1" applyBorder="1" applyAlignment="1" applyProtection="1">
      <alignment horizontal="right" vertical="center"/>
      <protection hidden="1"/>
    </xf>
    <xf numFmtId="164" fontId="42" fillId="0" borderId="80" xfId="5" applyNumberFormat="1" applyFont="1" applyBorder="1" applyAlignment="1" applyProtection="1">
      <alignment horizontal="center" vertical="center"/>
      <protection hidden="1"/>
    </xf>
    <xf numFmtId="1" fontId="46" fillId="0" borderId="80" xfId="5" applyNumberFormat="1" applyFont="1" applyBorder="1" applyAlignment="1" applyProtection="1">
      <alignment horizontal="center" vertical="center"/>
      <protection hidden="1"/>
    </xf>
    <xf numFmtId="164" fontId="46" fillId="0" borderId="95" xfId="5" applyNumberFormat="1" applyFont="1" applyBorder="1" applyAlignment="1" applyProtection="1">
      <alignment horizontal="center" vertical="center"/>
      <protection hidden="1"/>
    </xf>
    <xf numFmtId="0" fontId="119" fillId="0" borderId="96" xfId="5" applyFont="1" applyBorder="1" applyAlignment="1" applyProtection="1">
      <alignment horizontal="center" vertical="center"/>
      <protection hidden="1"/>
    </xf>
    <xf numFmtId="2" fontId="42" fillId="0" borderId="97" xfId="5" applyNumberFormat="1" applyFont="1" applyBorder="1" applyAlignment="1" applyProtection="1">
      <alignment horizontal="right" vertical="center"/>
      <protection hidden="1"/>
    </xf>
    <xf numFmtId="164" fontId="42" fillId="0" borderId="97" xfId="5" applyNumberFormat="1" applyFont="1" applyBorder="1" applyAlignment="1" applyProtection="1">
      <alignment horizontal="center" vertical="center"/>
      <protection hidden="1"/>
    </xf>
    <xf numFmtId="1" fontId="46" fillId="0" borderId="97" xfId="5" applyNumberFormat="1" applyFont="1" applyBorder="1" applyAlignment="1" applyProtection="1">
      <alignment horizontal="center" vertical="center"/>
      <protection hidden="1"/>
    </xf>
    <xf numFmtId="1" fontId="46" fillId="0" borderId="97" xfId="6" applyNumberFormat="1" applyFont="1" applyBorder="1" applyAlignment="1" applyProtection="1">
      <alignment horizontal="center" vertical="center"/>
      <protection hidden="1"/>
    </xf>
    <xf numFmtId="164" fontId="46" fillId="0" borderId="98" xfId="5" applyNumberFormat="1" applyFont="1" applyBorder="1" applyAlignment="1" applyProtection="1">
      <alignment horizontal="center" vertical="center"/>
      <protection hidden="1"/>
    </xf>
    <xf numFmtId="0" fontId="118" fillId="0" borderId="96" xfId="5" applyFont="1" applyBorder="1" applyAlignment="1" applyProtection="1">
      <alignment horizontal="center" vertical="center"/>
      <protection hidden="1"/>
    </xf>
    <xf numFmtId="164" fontId="5" fillId="0" borderId="97" xfId="5" applyNumberFormat="1" applyFont="1" applyBorder="1" applyAlignment="1" applyProtection="1">
      <alignment horizontal="center" vertical="center"/>
      <protection hidden="1"/>
    </xf>
    <xf numFmtId="182" fontId="5" fillId="0" borderId="97" xfId="5" applyNumberFormat="1" applyFont="1" applyBorder="1" applyAlignment="1" applyProtection="1">
      <alignment horizontal="center" vertical="center"/>
      <protection hidden="1"/>
    </xf>
    <xf numFmtId="164" fontId="5" fillId="0" borderId="98" xfId="5" applyNumberFormat="1" applyFont="1" applyBorder="1" applyAlignment="1" applyProtection="1">
      <alignment horizontal="center" vertical="center"/>
      <protection hidden="1"/>
    </xf>
    <xf numFmtId="0" fontId="47" fillId="0" borderId="0" xfId="5" applyFont="1" applyBorder="1" applyAlignment="1" applyProtection="1">
      <alignment vertical="center"/>
      <protection hidden="1"/>
    </xf>
    <xf numFmtId="0" fontId="47" fillId="0" borderId="19" xfId="5" applyFont="1" applyBorder="1" applyAlignment="1" applyProtection="1">
      <alignment vertical="center"/>
      <protection hidden="1"/>
    </xf>
    <xf numFmtId="0" fontId="47" fillId="0" borderId="0" xfId="5" applyFont="1" applyAlignment="1" applyProtection="1">
      <alignment vertical="center"/>
      <protection hidden="1"/>
    </xf>
    <xf numFmtId="0" fontId="6" fillId="0" borderId="19" xfId="5" applyFont="1" applyBorder="1" applyAlignment="1" applyProtection="1">
      <alignment horizontal="center" vertical="center"/>
      <protection hidden="1"/>
    </xf>
    <xf numFmtId="0" fontId="6" fillId="0" borderId="0" xfId="5" applyFont="1" applyBorder="1" applyAlignment="1" applyProtection="1">
      <alignment horizontal="right" vertical="center"/>
      <protection hidden="1"/>
    </xf>
    <xf numFmtId="0" fontId="6" fillId="0" borderId="13" xfId="5" applyFont="1" applyBorder="1" applyAlignment="1" applyProtection="1">
      <alignment vertical="center"/>
      <protection hidden="1"/>
    </xf>
    <xf numFmtId="14" fontId="25" fillId="5" borderId="13" xfId="5" applyNumberFormat="1" applyFont="1" applyFill="1" applyBorder="1" applyAlignment="1" applyProtection="1">
      <alignment vertical="center"/>
      <protection hidden="1"/>
    </xf>
    <xf numFmtId="2" fontId="6" fillId="0" borderId="65" xfId="5" applyNumberFormat="1" applyFont="1" applyBorder="1" applyAlignment="1" applyProtection="1">
      <alignment vertical="center"/>
      <protection hidden="1"/>
    </xf>
    <xf numFmtId="2" fontId="6" fillId="0" borderId="5" xfId="5" applyNumberFormat="1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123" fillId="0" borderId="5" xfId="0" applyFont="1" applyBorder="1" applyAlignment="1" applyProtection="1">
      <alignment horizontal="left" vertical="center"/>
      <protection hidden="1"/>
    </xf>
    <xf numFmtId="0" fontId="124" fillId="0" borderId="5" xfId="0" applyFont="1" applyBorder="1" applyAlignment="1" applyProtection="1">
      <alignment horizontal="left" vertical="center"/>
      <protection hidden="1"/>
    </xf>
    <xf numFmtId="1" fontId="26" fillId="0" borderId="37" xfId="26" applyNumberFormat="1" applyFont="1" applyBorder="1" applyAlignment="1" applyProtection="1">
      <alignment horizontal="right" vertical="center" wrapText="1"/>
      <protection hidden="1"/>
    </xf>
    <xf numFmtId="1" fontId="24" fillId="0" borderId="36" xfId="26" applyNumberFormat="1" applyFont="1" applyBorder="1" applyAlignment="1" applyProtection="1">
      <alignment horizontal="right" vertical="center" wrapText="1"/>
      <protection hidden="1"/>
    </xf>
    <xf numFmtId="1" fontId="24" fillId="0" borderId="40" xfId="26" applyNumberFormat="1" applyFont="1" applyBorder="1" applyAlignment="1" applyProtection="1">
      <alignment horizontal="right" vertical="center" wrapText="1"/>
      <protection hidden="1"/>
    </xf>
    <xf numFmtId="0" fontId="24" fillId="24" borderId="15" xfId="26" applyFont="1" applyFill="1" applyBorder="1" applyAlignment="1" applyProtection="1">
      <alignment horizontal="center" vertical="center" wrapText="1"/>
      <protection hidden="1"/>
    </xf>
    <xf numFmtId="0" fontId="24" fillId="24" borderId="15" xfId="26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23" fillId="0" borderId="50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Protection="1">
      <protection hidden="1"/>
    </xf>
    <xf numFmtId="0" fontId="8" fillId="0" borderId="19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165" fontId="8" fillId="0" borderId="19" xfId="1" applyNumberFormat="1" applyFont="1" applyBorder="1" applyProtection="1">
      <protection hidden="1"/>
    </xf>
    <xf numFmtId="0" fontId="123" fillId="0" borderId="99" xfId="0" applyNumberFormat="1" applyFont="1" applyBorder="1" applyAlignment="1" applyProtection="1">
      <alignment horizontal="center" vertical="center"/>
      <protection hidden="1"/>
    </xf>
    <xf numFmtId="0" fontId="8" fillId="0" borderId="14" xfId="0" applyFont="1" applyBorder="1" applyProtection="1">
      <protection hidden="1"/>
    </xf>
    <xf numFmtId="0" fontId="128" fillId="0" borderId="5" xfId="0" applyFont="1" applyBorder="1" applyAlignment="1" applyProtection="1">
      <alignment horizontal="left" vertical="center"/>
      <protection hidden="1"/>
    </xf>
    <xf numFmtId="0" fontId="8" fillId="0" borderId="100" xfId="0" applyFont="1" applyFill="1" applyBorder="1" applyAlignment="1" applyProtection="1">
      <alignment horizontal="center" vertical="center" wrapText="1"/>
      <protection hidden="1"/>
    </xf>
    <xf numFmtId="0" fontId="8" fillId="0" borderId="58" xfId="0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Fill="1" applyBorder="1" applyAlignment="1" applyProtection="1">
      <alignment horizontal="center" vertical="center" wrapText="1"/>
      <protection hidden="1"/>
    </xf>
    <xf numFmtId="0" fontId="8" fillId="0" borderId="101" xfId="0" applyFont="1" applyFill="1" applyBorder="1" applyAlignment="1" applyProtection="1">
      <alignment horizontal="center" vertical="center" wrapText="1"/>
      <protection hidden="1"/>
    </xf>
    <xf numFmtId="0" fontId="8" fillId="0" borderId="102" xfId="0" applyFont="1" applyFill="1" applyBorder="1" applyAlignment="1" applyProtection="1">
      <alignment horizontal="center" vertical="center" wrapText="1"/>
      <protection hidden="1"/>
    </xf>
    <xf numFmtId="0" fontId="8" fillId="0" borderId="103" xfId="0" applyFont="1" applyFill="1" applyBorder="1" applyAlignment="1" applyProtection="1">
      <alignment horizontal="center" vertical="center" wrapText="1"/>
      <protection hidden="1"/>
    </xf>
    <xf numFmtId="0" fontId="123" fillId="0" borderId="104" xfId="0" applyFont="1" applyBorder="1" applyAlignment="1" applyProtection="1">
      <alignment horizontal="center"/>
      <protection hidden="1"/>
    </xf>
    <xf numFmtId="0" fontId="123" fillId="0" borderId="105" xfId="0" applyFont="1" applyBorder="1" applyAlignment="1" applyProtection="1">
      <alignment horizontal="center"/>
      <protection hidden="1"/>
    </xf>
    <xf numFmtId="0" fontId="123" fillId="0" borderId="106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right" vertical="center" wrapText="1"/>
      <protection hidden="1"/>
    </xf>
    <xf numFmtId="0" fontId="123" fillId="0" borderId="5" xfId="0" applyFont="1" applyBorder="1" applyAlignment="1" applyProtection="1">
      <alignment horizontal="right" vertical="center"/>
      <protection hidden="1"/>
    </xf>
    <xf numFmtId="165" fontId="6" fillId="0" borderId="1" xfId="1" applyNumberFormat="1" applyFont="1" applyBorder="1" applyAlignment="1" applyProtection="1">
      <alignment horizontal="left" vertical="center"/>
      <protection hidden="1"/>
    </xf>
    <xf numFmtId="165" fontId="6" fillId="0" borderId="0" xfId="1" applyNumberFormat="1" applyFont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horizontal="left" vertical="top" indent="1"/>
      <protection locked="0"/>
    </xf>
    <xf numFmtId="166" fontId="8" fillId="5" borderId="0" xfId="0" applyNumberFormat="1" applyFont="1" applyFill="1" applyBorder="1" applyAlignment="1" applyProtection="1">
      <alignment horizontal="left" vertical="top" indent="1"/>
      <protection locked="0"/>
    </xf>
    <xf numFmtId="0" fontId="3" fillId="0" borderId="0" xfId="2" applyFont="1" applyBorder="1" applyAlignment="1" applyProtection="1">
      <alignment horizontal="center" vertical="top"/>
      <protection hidden="1"/>
    </xf>
    <xf numFmtId="0" fontId="3" fillId="0" borderId="19" xfId="2" applyFont="1" applyBorder="1" applyAlignment="1" applyProtection="1">
      <alignment vertical="top"/>
      <protection hidden="1"/>
    </xf>
    <xf numFmtId="0" fontId="7" fillId="0" borderId="19" xfId="2" applyFont="1" applyBorder="1" applyAlignment="1" applyProtection="1">
      <alignment vertical="top"/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7" fillId="0" borderId="19" xfId="2" applyFont="1" applyBorder="1" applyAlignment="1" applyProtection="1">
      <alignment horizontal="center" vertical="top"/>
      <protection hidden="1"/>
    </xf>
    <xf numFmtId="0" fontId="5" fillId="0" borderId="19" xfId="2" applyFont="1" applyBorder="1" applyAlignment="1" applyProtection="1">
      <alignment vertical="top"/>
      <protection hidden="1"/>
    </xf>
    <xf numFmtId="0" fontId="4" fillId="0" borderId="0" xfId="2" applyFont="1" applyBorder="1" applyAlignment="1" applyProtection="1">
      <alignment horizontal="left" vertical="center" wrapText="1"/>
      <protection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left" vertical="center"/>
      <protection hidden="1"/>
    </xf>
    <xf numFmtId="0" fontId="3" fillId="0" borderId="0" xfId="2" applyFont="1" applyBorder="1" applyAlignment="1" applyProtection="1">
      <alignment vertical="top"/>
      <protection hidden="1"/>
    </xf>
    <xf numFmtId="0" fontId="3" fillId="0" borderId="0" xfId="2" applyFont="1" applyBorder="1" applyAlignment="1" applyProtection="1">
      <alignment vertical="top" wrapText="1"/>
      <protection hidden="1"/>
    </xf>
    <xf numFmtId="0" fontId="3" fillId="0" borderId="0" xfId="2" applyFont="1" applyBorder="1" applyAlignment="1" applyProtection="1">
      <alignment horizontal="left" vertical="center" wrapText="1"/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8" fillId="0" borderId="12" xfId="0" applyFont="1" applyBorder="1" applyProtection="1">
      <protection hidden="1"/>
    </xf>
    <xf numFmtId="0" fontId="5" fillId="0" borderId="13" xfId="2" applyFont="1" applyBorder="1" applyAlignment="1" applyProtection="1">
      <alignment vertical="top"/>
      <protection hidden="1"/>
    </xf>
    <xf numFmtId="0" fontId="4" fillId="0" borderId="13" xfId="2" applyFont="1" applyBorder="1" applyAlignment="1" applyProtection="1">
      <alignment vertical="top"/>
      <protection hidden="1"/>
    </xf>
    <xf numFmtId="0" fontId="5" fillId="0" borderId="14" xfId="2" applyFont="1" applyBorder="1" applyAlignment="1" applyProtection="1">
      <alignment vertical="top"/>
      <protection hidden="1"/>
    </xf>
    <xf numFmtId="0" fontId="26" fillId="0" borderId="5" xfId="2" applyFont="1" applyBorder="1" applyAlignment="1" applyProtection="1">
      <alignment horizontal="center" vertical="center"/>
      <protection hidden="1"/>
    </xf>
    <xf numFmtId="0" fontId="131" fillId="0" borderId="5" xfId="2" applyFont="1" applyBorder="1" applyAlignment="1" applyProtection="1">
      <alignment vertical="center"/>
      <protection hidden="1"/>
    </xf>
    <xf numFmtId="0" fontId="8" fillId="0" borderId="100" xfId="0" applyFont="1" applyBorder="1" applyProtection="1">
      <protection hidden="1"/>
    </xf>
    <xf numFmtId="0" fontId="8" fillId="0" borderId="58" xfId="0" applyFont="1" applyBorder="1" applyProtection="1">
      <protection hidden="1"/>
    </xf>
    <xf numFmtId="0" fontId="8" fillId="0" borderId="101" xfId="0" applyFont="1" applyBorder="1" applyAlignment="1" applyProtection="1">
      <alignment horizontal="center"/>
      <protection hidden="1"/>
    </xf>
    <xf numFmtId="0" fontId="8" fillId="0" borderId="102" xfId="0" applyFont="1" applyBorder="1" applyProtection="1">
      <protection hidden="1"/>
    </xf>
    <xf numFmtId="165" fontId="8" fillId="0" borderId="103" xfId="1" applyNumberFormat="1" applyFont="1" applyBorder="1" applyProtection="1">
      <protection hidden="1"/>
    </xf>
    <xf numFmtId="0" fontId="123" fillId="0" borderId="107" xfId="0" applyFont="1" applyBorder="1" applyAlignment="1" applyProtection="1">
      <alignment horizontal="center"/>
      <protection hidden="1"/>
    </xf>
    <xf numFmtId="0" fontId="123" fillId="0" borderId="3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123" fillId="0" borderId="101" xfId="0" applyFont="1" applyBorder="1" applyProtection="1">
      <protection hidden="1"/>
    </xf>
    <xf numFmtId="0" fontId="123" fillId="0" borderId="102" xfId="0" applyFont="1" applyBorder="1" applyProtection="1">
      <protection hidden="1"/>
    </xf>
    <xf numFmtId="0" fontId="123" fillId="0" borderId="58" xfId="0" applyFont="1" applyBorder="1" applyProtection="1">
      <protection hidden="1"/>
    </xf>
    <xf numFmtId="0" fontId="123" fillId="0" borderId="101" xfId="0" applyFont="1" applyBorder="1" applyAlignment="1" applyProtection="1">
      <alignment horizontal="center"/>
      <protection hidden="1"/>
    </xf>
    <xf numFmtId="0" fontId="123" fillId="0" borderId="100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center"/>
      <protection hidden="1"/>
    </xf>
    <xf numFmtId="167" fontId="8" fillId="0" borderId="19" xfId="1" applyNumberFormat="1" applyFont="1" applyBorder="1" applyProtection="1">
      <protection hidden="1"/>
    </xf>
    <xf numFmtId="165" fontId="8" fillId="0" borderId="19" xfId="0" applyNumberFormat="1" applyFont="1" applyBorder="1" applyProtection="1">
      <protection hidden="1"/>
    </xf>
    <xf numFmtId="167" fontId="8" fillId="0" borderId="19" xfId="0" applyNumberFormat="1" applyFont="1" applyBorder="1" applyProtection="1">
      <protection hidden="1"/>
    </xf>
    <xf numFmtId="1" fontId="126" fillId="5" borderId="5" xfId="1" applyNumberFormat="1" applyFont="1" applyFill="1" applyBorder="1" applyAlignment="1" applyProtection="1">
      <alignment vertical="center"/>
      <protection locked="0"/>
    </xf>
    <xf numFmtId="1" fontId="126" fillId="0" borderId="5" xfId="1" applyNumberFormat="1" applyFont="1" applyBorder="1" applyAlignment="1" applyProtection="1">
      <alignment vertical="center"/>
      <protection hidden="1"/>
    </xf>
    <xf numFmtId="1" fontId="126" fillId="0" borderId="2" xfId="1" applyNumberFormat="1" applyFont="1" applyBorder="1" applyAlignment="1" applyProtection="1">
      <alignment vertical="center"/>
      <protection hidden="1"/>
    </xf>
    <xf numFmtId="0" fontId="25" fillId="15" borderId="15" xfId="26" applyFont="1" applyFill="1" applyBorder="1" applyAlignment="1" applyProtection="1">
      <alignment horizontal="center" vertical="top" wrapText="1"/>
      <protection hidden="1"/>
    </xf>
    <xf numFmtId="1" fontId="127" fillId="0" borderId="59" xfId="1" applyNumberFormat="1" applyFont="1" applyBorder="1" applyProtection="1">
      <protection hidden="1"/>
    </xf>
    <xf numFmtId="1" fontId="126" fillId="0" borderId="55" xfId="1" applyNumberFormat="1" applyFont="1" applyBorder="1" applyProtection="1">
      <protection hidden="1"/>
    </xf>
    <xf numFmtId="1" fontId="126" fillId="0" borderId="103" xfId="1" applyNumberFormat="1" applyFont="1" applyBorder="1" applyProtection="1">
      <protection hidden="1"/>
    </xf>
    <xf numFmtId="1" fontId="126" fillId="0" borderId="59" xfId="1" applyNumberFormat="1" applyFont="1" applyBorder="1" applyProtection="1">
      <protection hidden="1"/>
    </xf>
    <xf numFmtId="1" fontId="24" fillId="0" borderId="1" xfId="1" applyNumberFormat="1" applyFont="1" applyBorder="1" applyAlignment="1" applyProtection="1">
      <alignment horizontal="right" vertical="center"/>
      <protection hidden="1"/>
    </xf>
    <xf numFmtId="1" fontId="123" fillId="0" borderId="2" xfId="1" applyNumberFormat="1" applyFont="1" applyBorder="1" applyAlignment="1" applyProtection="1">
      <alignment horizontal="right" vertical="center"/>
      <protection hidden="1"/>
    </xf>
    <xf numFmtId="1" fontId="123" fillId="0" borderId="5" xfId="0" applyNumberFormat="1" applyFont="1" applyBorder="1" applyAlignment="1" applyProtection="1">
      <alignment horizontal="right" vertical="center"/>
      <protection hidden="1"/>
    </xf>
    <xf numFmtId="1" fontId="123" fillId="0" borderId="2" xfId="1" applyNumberFormat="1" applyFont="1" applyFill="1" applyBorder="1" applyAlignment="1" applyProtection="1">
      <alignment horizontal="right" vertical="center"/>
      <protection hidden="1"/>
    </xf>
    <xf numFmtId="1" fontId="123" fillId="0" borderId="5" xfId="1" applyNumberFormat="1" applyFont="1" applyBorder="1" applyAlignment="1" applyProtection="1">
      <alignment horizontal="right" vertical="center"/>
      <protection hidden="1"/>
    </xf>
    <xf numFmtId="1" fontId="126" fillId="0" borderId="5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8" fillId="0" borderId="19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165" fontId="9" fillId="0" borderId="19" xfId="0" applyNumberFormat="1" applyFont="1" applyBorder="1" applyProtection="1">
      <protection hidden="1"/>
    </xf>
    <xf numFmtId="0" fontId="8" fillId="0" borderId="13" xfId="0" applyFont="1" applyBorder="1" applyProtection="1">
      <protection hidden="1"/>
    </xf>
    <xf numFmtId="164" fontId="8" fillId="0" borderId="13" xfId="1" applyFont="1" applyBorder="1" applyProtection="1">
      <protection hidden="1"/>
    </xf>
    <xf numFmtId="0" fontId="24" fillId="15" borderId="15" xfId="26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165" fontId="9" fillId="0" borderId="3" xfId="1" applyNumberFormat="1" applyFont="1" applyBorder="1" applyProtection="1">
      <protection hidden="1"/>
    </xf>
    <xf numFmtId="1" fontId="124" fillId="0" borderId="105" xfId="1" applyNumberFormat="1" applyFont="1" applyBorder="1" applyAlignment="1" applyProtection="1">
      <alignment vertical="center"/>
      <protection hidden="1"/>
    </xf>
    <xf numFmtId="1" fontId="126" fillId="3" borderId="30" xfId="1" applyNumberFormat="1" applyFont="1" applyFill="1" applyBorder="1" applyAlignment="1" applyProtection="1">
      <alignment horizontal="right" vertical="center" wrapText="1"/>
      <protection hidden="1"/>
    </xf>
    <xf numFmtId="0" fontId="126" fillId="0" borderId="5" xfId="0" applyFont="1" applyBorder="1" applyAlignment="1" applyProtection="1">
      <alignment horizontal="center" vertical="center" wrapText="1"/>
      <protection hidden="1"/>
    </xf>
    <xf numFmtId="0" fontId="24" fillId="0" borderId="5" xfId="0" applyFont="1" applyFill="1" applyBorder="1" applyAlignment="1" applyProtection="1">
      <alignment horizontal="center" vertical="center" wrapText="1"/>
      <protection hidden="1"/>
    </xf>
    <xf numFmtId="1" fontId="127" fillId="0" borderId="0" xfId="0" applyNumberFormat="1" applyFont="1" applyProtection="1">
      <protection hidden="1"/>
    </xf>
    <xf numFmtId="0" fontId="126" fillId="0" borderId="5" xfId="0" applyFont="1" applyBorder="1" applyAlignment="1" applyProtection="1">
      <alignment horizontal="left" vertical="center"/>
      <protection hidden="1"/>
    </xf>
    <xf numFmtId="0" fontId="123" fillId="0" borderId="50" xfId="0" applyNumberFormat="1" applyFont="1" applyBorder="1" applyAlignment="1" applyProtection="1">
      <alignment horizontal="center" vertical="center"/>
      <protection hidden="1"/>
    </xf>
    <xf numFmtId="2" fontId="23" fillId="15" borderId="5" xfId="6" applyNumberFormat="1" applyFont="1" applyFill="1" applyBorder="1" applyAlignment="1" applyProtection="1">
      <alignment horizontal="right" vertical="center"/>
      <protection hidden="1"/>
    </xf>
    <xf numFmtId="2" fontId="6" fillId="15" borderId="82" xfId="6" applyNumberFormat="1" applyFont="1" applyFill="1" applyBorder="1" applyAlignment="1" applyProtection="1">
      <alignment horizontal="right" vertical="center"/>
      <protection hidden="1"/>
    </xf>
    <xf numFmtId="0" fontId="123" fillId="0" borderId="107" xfId="0" applyFont="1" applyBorder="1" applyProtection="1">
      <protection hidden="1"/>
    </xf>
    <xf numFmtId="167" fontId="8" fillId="0" borderId="14" xfId="1" applyNumberFormat="1" applyFont="1" applyBorder="1" applyProtection="1">
      <protection hidden="1"/>
    </xf>
    <xf numFmtId="2" fontId="24" fillId="15" borderId="15" xfId="26" applyNumberFormat="1" applyFont="1" applyFill="1" applyBorder="1" applyAlignment="1">
      <alignment horizontal="center" vertical="center"/>
    </xf>
    <xf numFmtId="2" fontId="24" fillId="15" borderId="8" xfId="5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27" fillId="0" borderId="18" xfId="0" applyFont="1" applyBorder="1" applyAlignment="1" applyProtection="1">
      <alignment horizontal="center" vertical="center"/>
      <protection hidden="1"/>
    </xf>
    <xf numFmtId="0" fontId="124" fillId="0" borderId="18" xfId="0" applyFont="1" applyBorder="1" applyAlignment="1" applyProtection="1">
      <alignment horizontal="center" vertical="center" wrapText="1"/>
      <protection hidden="1"/>
    </xf>
    <xf numFmtId="0" fontId="126" fillId="0" borderId="18" xfId="0" applyFont="1" applyBorder="1" applyAlignment="1" applyProtection="1">
      <alignment horizontal="center" vertical="center" wrapText="1"/>
      <protection hidden="1"/>
    </xf>
    <xf numFmtId="0" fontId="123" fillId="0" borderId="109" xfId="0" applyFont="1" applyBorder="1" applyAlignment="1" applyProtection="1">
      <alignment horizontal="center" vertical="center"/>
      <protection hidden="1"/>
    </xf>
    <xf numFmtId="0" fontId="126" fillId="0" borderId="4" xfId="0" applyFont="1" applyBorder="1" applyAlignment="1" applyProtection="1">
      <alignment horizontal="center" vertical="center" wrapText="1"/>
      <protection hidden="1"/>
    </xf>
    <xf numFmtId="0" fontId="127" fillId="0" borderId="5" xfId="0" applyFont="1" applyBorder="1" applyAlignment="1" applyProtection="1">
      <alignment horizontal="center" vertical="center"/>
      <protection hidden="1"/>
    </xf>
    <xf numFmtId="1" fontId="126" fillId="3" borderId="5" xfId="1" applyNumberFormat="1" applyFont="1" applyFill="1" applyBorder="1" applyAlignment="1" applyProtection="1">
      <alignment horizontal="right" vertical="center" wrapText="1"/>
      <protection hidden="1"/>
    </xf>
    <xf numFmtId="49" fontId="25" fillId="9" borderId="15" xfId="0" applyNumberFormat="1" applyFont="1" applyFill="1" applyBorder="1" applyAlignment="1" applyProtection="1">
      <alignment horizontal="left" vertical="center"/>
      <protection locked="0"/>
    </xf>
    <xf numFmtId="1" fontId="25" fillId="0" borderId="37" xfId="26" applyNumberFormat="1" applyFont="1" applyBorder="1" applyAlignment="1" applyProtection="1">
      <alignment horizontal="right" vertical="center" wrapText="1"/>
      <protection hidden="1"/>
    </xf>
    <xf numFmtId="0" fontId="81" fillId="5" borderId="0" xfId="5" applyFont="1" applyFill="1" applyBorder="1" applyAlignment="1" applyProtection="1">
      <alignment vertical="center"/>
      <protection hidden="1"/>
    </xf>
    <xf numFmtId="0" fontId="81" fillId="5" borderId="19" xfId="5" applyFont="1" applyFill="1" applyBorder="1" applyAlignment="1" applyProtection="1">
      <alignment vertical="center"/>
      <protection hidden="1"/>
    </xf>
    <xf numFmtId="0" fontId="91" fillId="5" borderId="0" xfId="5" applyFont="1" applyFill="1" applyBorder="1" applyAlignment="1" applyProtection="1">
      <alignment vertical="center"/>
      <protection hidden="1"/>
    </xf>
    <xf numFmtId="0" fontId="82" fillId="5" borderId="17" xfId="5" applyFont="1" applyFill="1" applyBorder="1" applyAlignment="1" applyProtection="1">
      <alignment vertical="center"/>
      <protection hidden="1"/>
    </xf>
    <xf numFmtId="0" fontId="82" fillId="5" borderId="0" xfId="5" applyFont="1" applyFill="1" applyBorder="1" applyAlignment="1" applyProtection="1">
      <alignment vertical="center"/>
      <protection hidden="1"/>
    </xf>
    <xf numFmtId="2" fontId="71" fillId="0" borderId="26" xfId="5" applyNumberFormat="1" applyFont="1" applyBorder="1" applyAlignment="1" applyProtection="1">
      <alignment vertical="center"/>
      <protection hidden="1"/>
    </xf>
    <xf numFmtId="0" fontId="133" fillId="5" borderId="15" xfId="5" applyFont="1" applyFill="1" applyBorder="1" applyAlignment="1" applyProtection="1">
      <alignment horizontal="center" vertical="center"/>
      <protection hidden="1"/>
    </xf>
    <xf numFmtId="0" fontId="28" fillId="8" borderId="13" xfId="5" applyFont="1" applyFill="1" applyBorder="1" applyAlignment="1" applyProtection="1">
      <alignment horizontal="center" vertical="center"/>
      <protection hidden="1"/>
    </xf>
    <xf numFmtId="0" fontId="28" fillId="8" borderId="8" xfId="5" applyFont="1" applyFill="1" applyBorder="1" applyAlignment="1" applyProtection="1">
      <alignment horizontal="center" vertical="center"/>
      <protection hidden="1"/>
    </xf>
    <xf numFmtId="0" fontId="17" fillId="6" borderId="6" xfId="5" applyFont="1" applyFill="1" applyBorder="1" applyAlignment="1" applyProtection="1">
      <alignment horizontal="center" vertical="center"/>
      <protection hidden="1"/>
    </xf>
    <xf numFmtId="0" fontId="17" fillId="6" borderId="7" xfId="5" applyFont="1" applyFill="1" applyBorder="1" applyAlignment="1" applyProtection="1">
      <alignment horizontal="center" vertical="center"/>
      <protection hidden="1"/>
    </xf>
    <xf numFmtId="0" fontId="17" fillId="6" borderId="8" xfId="5" applyFont="1" applyFill="1" applyBorder="1" applyAlignment="1" applyProtection="1">
      <alignment horizontal="center" vertical="center"/>
      <protection hidden="1"/>
    </xf>
    <xf numFmtId="0" fontId="21" fillId="7" borderId="10" xfId="5" applyFont="1" applyFill="1" applyBorder="1" applyAlignment="1" applyProtection="1">
      <alignment horizontal="center" vertical="center"/>
      <protection hidden="1"/>
    </xf>
    <xf numFmtId="0" fontId="21" fillId="7" borderId="11" xfId="5" applyFont="1" applyFill="1" applyBorder="1" applyAlignment="1" applyProtection="1">
      <alignment horizontal="center" vertical="center"/>
      <protection hidden="1"/>
    </xf>
    <xf numFmtId="0" fontId="21" fillId="7" borderId="13" xfId="5" applyFont="1" applyFill="1" applyBorder="1" applyAlignment="1" applyProtection="1">
      <alignment horizontal="center" vertical="center"/>
      <protection hidden="1"/>
    </xf>
    <xf numFmtId="0" fontId="21" fillId="7" borderId="14" xfId="5" applyFont="1" applyFill="1" applyBorder="1" applyAlignment="1" applyProtection="1">
      <alignment horizontal="center" vertical="center"/>
      <protection hidden="1"/>
    </xf>
    <xf numFmtId="0" fontId="23" fillId="9" borderId="6" xfId="5" applyFont="1" applyFill="1" applyBorder="1" applyAlignment="1" applyProtection="1">
      <alignment horizontal="left" vertical="center"/>
      <protection locked="0"/>
    </xf>
    <xf numFmtId="0" fontId="23" fillId="9" borderId="7" xfId="5" applyFont="1" applyFill="1" applyBorder="1" applyAlignment="1" applyProtection="1">
      <alignment horizontal="left" vertical="center"/>
      <protection locked="0"/>
    </xf>
    <xf numFmtId="0" fontId="23" fillId="9" borderId="8" xfId="5" applyFont="1" applyFill="1" applyBorder="1" applyAlignment="1" applyProtection="1">
      <alignment horizontal="left" vertical="center"/>
      <protection locked="0"/>
    </xf>
    <xf numFmtId="0" fontId="24" fillId="10" borderId="6" xfId="5" applyFont="1" applyFill="1" applyBorder="1" applyAlignment="1" applyProtection="1">
      <alignment horizontal="right" vertical="center"/>
      <protection hidden="1"/>
    </xf>
    <xf numFmtId="0" fontId="24" fillId="10" borderId="8" xfId="5" applyFont="1" applyFill="1" applyBorder="1" applyAlignment="1" applyProtection="1">
      <alignment horizontal="right" vertical="center"/>
      <protection hidden="1"/>
    </xf>
    <xf numFmtId="0" fontId="6" fillId="9" borderId="6" xfId="5" applyFont="1" applyFill="1" applyBorder="1" applyAlignment="1" applyProtection="1">
      <alignment horizontal="left" vertical="center"/>
      <protection locked="0"/>
    </xf>
    <xf numFmtId="0" fontId="6" fillId="9" borderId="7" xfId="5" applyFont="1" applyFill="1" applyBorder="1" applyAlignment="1" applyProtection="1">
      <alignment horizontal="left" vertical="center"/>
      <protection locked="0"/>
    </xf>
    <xf numFmtId="0" fontId="6" fillId="9" borderId="8" xfId="5" applyFont="1" applyFill="1" applyBorder="1" applyAlignment="1" applyProtection="1">
      <alignment horizontal="left" vertical="center"/>
      <protection locked="0"/>
    </xf>
    <xf numFmtId="0" fontId="22" fillId="5" borderId="0" xfId="5" applyFont="1" applyFill="1" applyBorder="1" applyAlignment="1" applyProtection="1">
      <alignment horizontal="left" vertical="center"/>
      <protection hidden="1"/>
    </xf>
    <xf numFmtId="0" fontId="22" fillId="8" borderId="6" xfId="5" applyNumberFormat="1" applyFont="1" applyFill="1" applyBorder="1" applyAlignment="1" applyProtection="1">
      <alignment horizontal="left" vertical="center"/>
      <protection hidden="1"/>
    </xf>
    <xf numFmtId="0" fontId="22" fillId="8" borderId="7" xfId="5" applyNumberFormat="1" applyFont="1" applyFill="1" applyBorder="1" applyAlignment="1" applyProtection="1">
      <alignment horizontal="left" vertical="center"/>
      <protection hidden="1"/>
    </xf>
    <xf numFmtId="0" fontId="22" fillId="8" borderId="8" xfId="5" applyNumberFormat="1" applyFont="1" applyFill="1" applyBorder="1" applyAlignment="1" applyProtection="1">
      <alignment horizontal="left" vertical="center"/>
      <protection hidden="1"/>
    </xf>
    <xf numFmtId="2" fontId="25" fillId="13" borderId="6" xfId="0" applyNumberFormat="1" applyFont="1" applyFill="1" applyBorder="1" applyAlignment="1" applyProtection="1">
      <alignment horizontal="left" vertical="center"/>
      <protection locked="0"/>
    </xf>
    <xf numFmtId="2" fontId="25" fillId="13" borderId="8" xfId="0" applyNumberFormat="1" applyFont="1" applyFill="1" applyBorder="1" applyAlignment="1" applyProtection="1">
      <alignment horizontal="left" vertical="center"/>
      <protection locked="0"/>
    </xf>
    <xf numFmtId="0" fontId="29" fillId="11" borderId="6" xfId="5" applyFont="1" applyFill="1" applyBorder="1" applyAlignment="1" applyProtection="1">
      <alignment horizontal="center" vertical="justify"/>
      <protection hidden="1"/>
    </xf>
    <xf numFmtId="0" fontId="29" fillId="11" borderId="7" xfId="5" applyFont="1" applyFill="1" applyBorder="1" applyAlignment="1" applyProtection="1">
      <alignment horizontal="center" vertical="justify"/>
      <protection hidden="1"/>
    </xf>
    <xf numFmtId="0" fontId="29" fillId="11" borderId="8" xfId="5" applyFont="1" applyFill="1" applyBorder="1" applyAlignment="1" applyProtection="1">
      <alignment horizontal="center" vertical="justify"/>
      <protection hidden="1"/>
    </xf>
    <xf numFmtId="0" fontId="31" fillId="12" borderId="6" xfId="5" applyFont="1" applyFill="1" applyBorder="1" applyAlignment="1" applyProtection="1">
      <alignment horizontal="center" vertical="justify"/>
      <protection hidden="1"/>
    </xf>
    <xf numFmtId="0" fontId="31" fillId="12" borderId="8" xfId="5" applyFont="1" applyFill="1" applyBorder="1" applyAlignment="1" applyProtection="1">
      <alignment horizontal="center" vertical="justify"/>
      <protection hidden="1"/>
    </xf>
    <xf numFmtId="0" fontId="6" fillId="12" borderId="6" xfId="5" applyFont="1" applyFill="1" applyBorder="1" applyAlignment="1" applyProtection="1">
      <alignment horizontal="center" vertical="justify"/>
      <protection hidden="1"/>
    </xf>
    <xf numFmtId="0" fontId="6" fillId="12" borderId="8" xfId="5" applyFont="1" applyFill="1" applyBorder="1" applyAlignment="1" applyProtection="1">
      <alignment horizontal="center" vertical="justify"/>
      <protection hidden="1"/>
    </xf>
    <xf numFmtId="2" fontId="25" fillId="13" borderId="6" xfId="5" applyNumberFormat="1" applyFont="1" applyFill="1" applyBorder="1" applyAlignment="1" applyProtection="1">
      <alignment horizontal="left" vertical="center"/>
      <protection locked="0"/>
    </xf>
    <xf numFmtId="2" fontId="25" fillId="13" borderId="8" xfId="5" applyNumberFormat="1" applyFont="1" applyFill="1" applyBorder="1" applyAlignment="1" applyProtection="1">
      <alignment horizontal="left" vertical="center"/>
      <protection locked="0"/>
    </xf>
    <xf numFmtId="0" fontId="35" fillId="8" borderId="18" xfId="5" applyFont="1" applyFill="1" applyBorder="1" applyAlignment="1" applyProtection="1">
      <alignment horizontal="left" vertical="center"/>
      <protection hidden="1"/>
    </xf>
    <xf numFmtId="0" fontId="35" fillId="8" borderId="16" xfId="5" applyFont="1" applyFill="1" applyBorder="1" applyAlignment="1" applyProtection="1">
      <alignment horizontal="left" vertical="center"/>
      <protection hidden="1"/>
    </xf>
    <xf numFmtId="0" fontId="36" fillId="5" borderId="0" xfId="5" applyFont="1" applyFill="1" applyBorder="1" applyAlignment="1" applyProtection="1">
      <alignment horizontal="left" vertical="center"/>
      <protection hidden="1"/>
    </xf>
    <xf numFmtId="0" fontId="37" fillId="15" borderId="6" xfId="5" applyFont="1" applyFill="1" applyBorder="1" applyAlignment="1" applyProtection="1">
      <alignment horizontal="left" vertical="center"/>
      <protection hidden="1"/>
    </xf>
    <xf numFmtId="0" fontId="37" fillId="15" borderId="7" xfId="5" applyFont="1" applyFill="1" applyBorder="1" applyAlignment="1" applyProtection="1">
      <alignment horizontal="left" vertical="center"/>
      <protection hidden="1"/>
    </xf>
    <xf numFmtId="0" fontId="37" fillId="15" borderId="8" xfId="5" applyFont="1" applyFill="1" applyBorder="1" applyAlignment="1" applyProtection="1">
      <alignment horizontal="left" vertical="center"/>
      <protection hidden="1"/>
    </xf>
    <xf numFmtId="2" fontId="25" fillId="3" borderId="6" xfId="5" applyNumberFormat="1" applyFont="1" applyFill="1" applyBorder="1" applyAlignment="1" applyProtection="1">
      <alignment horizontal="left" vertical="center"/>
      <protection locked="0"/>
    </xf>
    <xf numFmtId="2" fontId="25" fillId="3" borderId="8" xfId="5" applyNumberFormat="1" applyFont="1" applyFill="1" applyBorder="1" applyAlignment="1" applyProtection="1">
      <alignment horizontal="left" vertical="center"/>
      <protection locked="0"/>
    </xf>
    <xf numFmtId="0" fontId="38" fillId="5" borderId="0" xfId="5" applyFont="1" applyFill="1" applyBorder="1" applyAlignment="1" applyProtection="1">
      <alignment horizontal="left" vertical="center"/>
      <protection hidden="1"/>
    </xf>
    <xf numFmtId="0" fontId="39" fillId="8" borderId="6" xfId="5" applyNumberFormat="1" applyFont="1" applyFill="1" applyBorder="1" applyAlignment="1" applyProtection="1">
      <alignment horizontal="left" vertical="center"/>
      <protection hidden="1"/>
    </xf>
    <xf numFmtId="0" fontId="39" fillId="8" borderId="7" xfId="5" applyNumberFormat="1" applyFont="1" applyFill="1" applyBorder="1" applyAlignment="1" applyProtection="1">
      <alignment horizontal="left" vertical="center"/>
      <protection hidden="1"/>
    </xf>
    <xf numFmtId="0" fontId="39" fillId="8" borderId="8" xfId="5" applyNumberFormat="1" applyFont="1" applyFill="1" applyBorder="1" applyAlignment="1" applyProtection="1">
      <alignment horizontal="left" vertical="center"/>
      <protection hidden="1"/>
    </xf>
    <xf numFmtId="0" fontId="39" fillId="8" borderId="6" xfId="5" applyNumberFormat="1" applyFont="1" applyFill="1" applyBorder="1" applyAlignment="1" applyProtection="1">
      <alignment horizontal="left"/>
      <protection hidden="1"/>
    </xf>
    <xf numFmtId="0" fontId="39" fillId="8" borderId="7" xfId="5" applyNumberFormat="1" applyFont="1" applyFill="1" applyBorder="1" applyAlignment="1" applyProtection="1">
      <alignment horizontal="left"/>
      <protection hidden="1"/>
    </xf>
    <xf numFmtId="0" fontId="39" fillId="8" borderId="8" xfId="5" applyNumberFormat="1" applyFont="1" applyFill="1" applyBorder="1" applyAlignment="1" applyProtection="1">
      <alignment horizontal="left"/>
      <protection hidden="1"/>
    </xf>
    <xf numFmtId="0" fontId="28" fillId="8" borderId="9" xfId="5" applyFont="1" applyFill="1" applyBorder="1" applyAlignment="1" applyProtection="1">
      <alignment horizontal="center" vertical="center"/>
      <protection hidden="1"/>
    </xf>
    <xf numFmtId="0" fontId="28" fillId="8" borderId="11" xfId="5" applyFont="1" applyFill="1" applyBorder="1" applyAlignment="1" applyProtection="1">
      <alignment horizontal="center" vertical="center"/>
      <protection hidden="1"/>
    </xf>
    <xf numFmtId="0" fontId="28" fillId="8" borderId="12" xfId="5" applyFont="1" applyFill="1" applyBorder="1" applyAlignment="1" applyProtection="1">
      <alignment horizontal="center" vertical="center"/>
      <protection hidden="1"/>
    </xf>
    <xf numFmtId="0" fontId="28" fillId="8" borderId="14" xfId="5" applyFont="1" applyFill="1" applyBorder="1" applyAlignment="1" applyProtection="1">
      <alignment horizontal="center" vertical="center"/>
      <protection hidden="1"/>
    </xf>
    <xf numFmtId="0" fontId="39" fillId="8" borderId="17" xfId="5" applyNumberFormat="1" applyFont="1" applyFill="1" applyBorder="1" applyAlignment="1" applyProtection="1">
      <alignment horizontal="left" vertical="center"/>
      <protection hidden="1"/>
    </xf>
    <xf numFmtId="0" fontId="39" fillId="8" borderId="0" xfId="5" applyNumberFormat="1" applyFont="1" applyFill="1" applyBorder="1" applyAlignment="1" applyProtection="1">
      <alignment horizontal="left" vertical="center"/>
      <protection hidden="1"/>
    </xf>
    <xf numFmtId="0" fontId="39" fillId="8" borderId="19" xfId="5" applyNumberFormat="1" applyFont="1" applyFill="1" applyBorder="1" applyAlignment="1" applyProtection="1">
      <alignment horizontal="left" vertical="center"/>
      <protection hidden="1"/>
    </xf>
    <xf numFmtId="2" fontId="25" fillId="4" borderId="9" xfId="5" applyNumberFormat="1" applyFont="1" applyFill="1" applyBorder="1" applyAlignment="1" applyProtection="1">
      <alignment horizontal="left" vertical="center"/>
      <protection locked="0"/>
    </xf>
    <xf numFmtId="2" fontId="25" fillId="4" borderId="11" xfId="5" applyNumberFormat="1" applyFont="1" applyFill="1" applyBorder="1" applyAlignment="1" applyProtection="1">
      <alignment horizontal="left" vertical="center"/>
      <protection locked="0"/>
    </xf>
    <xf numFmtId="0" fontId="44" fillId="4" borderId="5" xfId="5" applyNumberFormat="1" applyFont="1" applyFill="1" applyBorder="1" applyAlignment="1" applyProtection="1">
      <alignment horizontal="left" vertical="center"/>
      <protection hidden="1"/>
    </xf>
    <xf numFmtId="2" fontId="25" fillId="13" borderId="5" xfId="5" applyNumberFormat="1" applyFont="1" applyFill="1" applyBorder="1" applyAlignment="1" applyProtection="1">
      <alignment horizontal="left" vertical="center"/>
      <protection locked="0"/>
    </xf>
    <xf numFmtId="0" fontId="36" fillId="15" borderId="5" xfId="5" applyFont="1" applyFill="1" applyBorder="1" applyAlignment="1" applyProtection="1">
      <alignment horizontal="left" vertical="center"/>
      <protection hidden="1"/>
    </xf>
    <xf numFmtId="0" fontId="35" fillId="12" borderId="18" xfId="5" applyNumberFormat="1" applyFont="1" applyFill="1" applyBorder="1" applyAlignment="1" applyProtection="1">
      <alignment horizontal="left" vertical="center"/>
      <protection hidden="1"/>
    </xf>
    <xf numFmtId="0" fontId="35" fillId="12" borderId="16" xfId="5" applyNumberFormat="1" applyFont="1" applyFill="1" applyBorder="1" applyAlignment="1" applyProtection="1">
      <alignment horizontal="left" vertical="center"/>
      <protection hidden="1"/>
    </xf>
    <xf numFmtId="0" fontId="22" fillId="12" borderId="6" xfId="5" applyNumberFormat="1" applyFont="1" applyFill="1" applyBorder="1" applyAlignment="1" applyProtection="1">
      <alignment horizontal="center" vertical="center"/>
      <protection hidden="1"/>
    </xf>
    <xf numFmtId="0" fontId="22" fillId="12" borderId="8" xfId="5" applyNumberFormat="1" applyFont="1" applyFill="1" applyBorder="1" applyAlignment="1" applyProtection="1">
      <alignment horizontal="center" vertical="center"/>
      <protection hidden="1"/>
    </xf>
    <xf numFmtId="0" fontId="43" fillId="5" borderId="0" xfId="5" applyFont="1" applyFill="1" applyBorder="1" applyAlignment="1" applyProtection="1">
      <alignment horizontal="left" vertical="center"/>
      <protection hidden="1"/>
    </xf>
    <xf numFmtId="0" fontId="33" fillId="8" borderId="12" xfId="5" applyNumberFormat="1" applyFont="1" applyFill="1" applyBorder="1" applyAlignment="1" applyProtection="1">
      <alignment horizontal="center" vertical="justify"/>
      <protection hidden="1"/>
    </xf>
    <xf numFmtId="0" fontId="33" fillId="8" borderId="13" xfId="5" applyNumberFormat="1" applyFont="1" applyFill="1" applyBorder="1" applyAlignment="1" applyProtection="1">
      <alignment horizontal="center" vertical="justify"/>
      <protection hidden="1"/>
    </xf>
    <xf numFmtId="0" fontId="33" fillId="8" borderId="14" xfId="5" applyNumberFormat="1" applyFont="1" applyFill="1" applyBorder="1" applyAlignment="1" applyProtection="1">
      <alignment horizontal="center" vertical="justify"/>
      <protection hidden="1"/>
    </xf>
    <xf numFmtId="2" fontId="25" fillId="13" borderId="20" xfId="5" applyNumberFormat="1" applyFont="1" applyFill="1" applyBorder="1" applyAlignment="1" applyProtection="1">
      <alignment horizontal="left" vertical="center"/>
      <protection locked="0"/>
    </xf>
    <xf numFmtId="2" fontId="25" fillId="13" borderId="21" xfId="5" applyNumberFormat="1" applyFont="1" applyFill="1" applyBorder="1" applyAlignment="1" applyProtection="1">
      <alignment horizontal="left" vertical="center"/>
      <protection locked="0"/>
    </xf>
    <xf numFmtId="0" fontId="132" fillId="4" borderId="6" xfId="5" applyFont="1" applyFill="1" applyBorder="1" applyAlignment="1" applyProtection="1">
      <alignment horizontal="center" vertical="center"/>
      <protection hidden="1"/>
    </xf>
    <xf numFmtId="0" fontId="132" fillId="4" borderId="7" xfId="5" applyFont="1" applyFill="1" applyBorder="1" applyAlignment="1" applyProtection="1">
      <alignment horizontal="center" vertical="center"/>
      <protection hidden="1"/>
    </xf>
    <xf numFmtId="1" fontId="25" fillId="4" borderId="20" xfId="5" applyNumberFormat="1" applyFont="1" applyFill="1" applyBorder="1" applyAlignment="1" applyProtection="1">
      <alignment horizontal="left" vertical="center"/>
      <protection locked="0"/>
    </xf>
    <xf numFmtId="1" fontId="25" fillId="4" borderId="21" xfId="5" applyNumberFormat="1" applyFont="1" applyFill="1" applyBorder="1" applyAlignment="1" applyProtection="1">
      <alignment horizontal="left" vertical="center"/>
      <protection locked="0"/>
    </xf>
    <xf numFmtId="0" fontId="50" fillId="8" borderId="6" xfId="5" applyFont="1" applyFill="1" applyBorder="1" applyAlignment="1" applyProtection="1">
      <alignment horizontal="center" vertical="center"/>
      <protection hidden="1"/>
    </xf>
    <xf numFmtId="0" fontId="50" fillId="8" borderId="8" xfId="5" applyFont="1" applyFill="1" applyBorder="1" applyAlignment="1" applyProtection="1">
      <alignment horizontal="center" vertical="center"/>
      <protection hidden="1"/>
    </xf>
    <xf numFmtId="0" fontId="52" fillId="8" borderId="6" xfId="5" applyFont="1" applyFill="1" applyBorder="1" applyAlignment="1" applyProtection="1">
      <alignment horizontal="center" vertical="center"/>
      <protection hidden="1"/>
    </xf>
    <xf numFmtId="0" fontId="52" fillId="8" borderId="7" xfId="5" applyFont="1" applyFill="1" applyBorder="1" applyAlignment="1" applyProtection="1">
      <alignment horizontal="center" vertical="center"/>
      <protection hidden="1"/>
    </xf>
    <xf numFmtId="0" fontId="52" fillId="8" borderId="14" xfId="5" applyFont="1" applyFill="1" applyBorder="1" applyAlignment="1" applyProtection="1">
      <alignment horizontal="center" vertical="center"/>
      <protection hidden="1"/>
    </xf>
    <xf numFmtId="0" fontId="25" fillId="6" borderId="6" xfId="5" applyFont="1" applyFill="1" applyBorder="1" applyAlignment="1" applyProtection="1">
      <alignment horizontal="center" vertical="center"/>
      <protection hidden="1"/>
    </xf>
    <xf numFmtId="0" fontId="25" fillId="6" borderId="7" xfId="5" applyFont="1" applyFill="1" applyBorder="1" applyAlignment="1" applyProtection="1">
      <alignment horizontal="center" vertical="center"/>
      <protection hidden="1"/>
    </xf>
    <xf numFmtId="0" fontId="25" fillId="6" borderId="8" xfId="5" applyFont="1" applyFill="1" applyBorder="1" applyAlignment="1" applyProtection="1">
      <alignment horizontal="center" vertical="center"/>
      <protection hidden="1"/>
    </xf>
    <xf numFmtId="0" fontId="35" fillId="8" borderId="12" xfId="5" applyFont="1" applyFill="1" applyBorder="1" applyAlignment="1" applyProtection="1">
      <alignment horizontal="center" vertical="center"/>
      <protection hidden="1"/>
    </xf>
    <xf numFmtId="0" fontId="35" fillId="8" borderId="13" xfId="5" applyFont="1" applyFill="1" applyBorder="1" applyAlignment="1" applyProtection="1">
      <alignment horizontal="center" vertical="center"/>
      <protection hidden="1"/>
    </xf>
    <xf numFmtId="0" fontId="35" fillId="8" borderId="23" xfId="5" applyFont="1" applyFill="1" applyBorder="1" applyAlignment="1" applyProtection="1">
      <alignment horizontal="center" vertical="center"/>
      <protection hidden="1"/>
    </xf>
    <xf numFmtId="1" fontId="23" fillId="9" borderId="6" xfId="6" applyNumberFormat="1" applyFont="1" applyFill="1" applyBorder="1" applyAlignment="1" applyProtection="1">
      <alignment horizontal="center" vertical="center"/>
      <protection locked="0"/>
    </xf>
    <xf numFmtId="1" fontId="23" fillId="9" borderId="7" xfId="6" applyNumberFormat="1" applyFont="1" applyFill="1" applyBorder="1" applyAlignment="1" applyProtection="1">
      <alignment horizontal="center" vertical="center"/>
      <protection locked="0"/>
    </xf>
    <xf numFmtId="1" fontId="23" fillId="9" borderId="8" xfId="6" applyNumberFormat="1" applyFont="1" applyFill="1" applyBorder="1" applyAlignment="1" applyProtection="1">
      <alignment horizontal="center" vertical="center"/>
      <protection locked="0"/>
    </xf>
    <xf numFmtId="0" fontId="71" fillId="5" borderId="6" xfId="26" applyFont="1" applyFill="1" applyBorder="1" applyAlignment="1" applyProtection="1">
      <alignment horizontal="center" vertical="center"/>
      <protection hidden="1"/>
    </xf>
    <xf numFmtId="0" fontId="71" fillId="5" borderId="7" xfId="26" applyFont="1" applyFill="1" applyBorder="1" applyAlignment="1" applyProtection="1">
      <alignment horizontal="center" vertical="center"/>
      <protection hidden="1"/>
    </xf>
    <xf numFmtId="0" fontId="71" fillId="5" borderId="8" xfId="26" applyFont="1" applyFill="1" applyBorder="1" applyAlignment="1" applyProtection="1">
      <alignment horizontal="center" vertical="center"/>
      <protection hidden="1"/>
    </xf>
    <xf numFmtId="0" fontId="72" fillId="5" borderId="6" xfId="26" applyFont="1" applyFill="1" applyBorder="1" applyAlignment="1" applyProtection="1">
      <alignment horizontal="left" vertical="center"/>
      <protection hidden="1"/>
    </xf>
    <xf numFmtId="0" fontId="72" fillId="5" borderId="7" xfId="26" applyFont="1" applyFill="1" applyBorder="1" applyAlignment="1" applyProtection="1">
      <alignment horizontal="left" vertical="center"/>
      <protection hidden="1"/>
    </xf>
    <xf numFmtId="0" fontId="72" fillId="5" borderId="8" xfId="26" applyFont="1" applyFill="1" applyBorder="1" applyAlignment="1" applyProtection="1">
      <alignment horizontal="left" vertical="center"/>
      <protection hidden="1"/>
    </xf>
    <xf numFmtId="0" fontId="71" fillId="5" borderId="9" xfId="26" applyFont="1" applyFill="1" applyBorder="1" applyAlignment="1" applyProtection="1">
      <alignment horizontal="center" vertical="center"/>
      <protection hidden="1"/>
    </xf>
    <xf numFmtId="0" fontId="71" fillId="5" borderId="10" xfId="26" applyFont="1" applyFill="1" applyBorder="1" applyAlignment="1" applyProtection="1">
      <alignment horizontal="center" vertical="center"/>
      <protection hidden="1"/>
    </xf>
    <xf numFmtId="0" fontId="71" fillId="5" borderId="11" xfId="26" applyFont="1" applyFill="1" applyBorder="1" applyAlignment="1" applyProtection="1">
      <alignment horizontal="center" vertical="center"/>
      <protection hidden="1"/>
    </xf>
    <xf numFmtId="0" fontId="71" fillId="5" borderId="17" xfId="26" applyFont="1" applyFill="1" applyBorder="1" applyAlignment="1" applyProtection="1">
      <alignment horizontal="center" vertical="center"/>
      <protection hidden="1"/>
    </xf>
    <xf numFmtId="0" fontId="71" fillId="5" borderId="0" xfId="26" applyFont="1" applyFill="1" applyBorder="1" applyAlignment="1" applyProtection="1">
      <alignment horizontal="center" vertical="center"/>
      <protection hidden="1"/>
    </xf>
    <xf numFmtId="0" fontId="71" fillId="5" borderId="13" xfId="26" applyFont="1" applyFill="1" applyBorder="1" applyAlignment="1" applyProtection="1">
      <alignment horizontal="center" vertical="center"/>
      <protection hidden="1"/>
    </xf>
    <xf numFmtId="0" fontId="71" fillId="5" borderId="14" xfId="26" applyFont="1" applyFill="1" applyBorder="1" applyAlignment="1" applyProtection="1">
      <alignment horizontal="center" vertical="center"/>
      <protection hidden="1"/>
    </xf>
    <xf numFmtId="0" fontId="72" fillId="5" borderId="6" xfId="26" applyFont="1" applyFill="1" applyBorder="1" applyAlignment="1" applyProtection="1">
      <alignment horizontal="right" vertical="center"/>
      <protection hidden="1"/>
    </xf>
    <xf numFmtId="0" fontId="72" fillId="5" borderId="7" xfId="26" applyFont="1" applyFill="1" applyBorder="1" applyAlignment="1" applyProtection="1">
      <alignment horizontal="right" vertical="center"/>
      <protection hidden="1"/>
    </xf>
    <xf numFmtId="0" fontId="71" fillId="5" borderId="6" xfId="26" applyFont="1" applyFill="1" applyBorder="1" applyAlignment="1" applyProtection="1">
      <alignment horizontal="left" vertical="center"/>
      <protection hidden="1"/>
    </xf>
    <xf numFmtId="0" fontId="71" fillId="5" borderId="7" xfId="26" applyFont="1" applyFill="1" applyBorder="1" applyAlignment="1" applyProtection="1">
      <alignment horizontal="left" vertical="center"/>
      <protection hidden="1"/>
    </xf>
    <xf numFmtId="0" fontId="71" fillId="5" borderId="8" xfId="26" applyFont="1" applyFill="1" applyBorder="1" applyAlignment="1" applyProtection="1">
      <alignment horizontal="left" vertical="center"/>
      <protection hidden="1"/>
    </xf>
    <xf numFmtId="0" fontId="73" fillId="15" borderId="9" xfId="26" applyFont="1" applyFill="1" applyBorder="1" applyAlignment="1" applyProtection="1">
      <alignment horizontal="center" vertical="center"/>
      <protection hidden="1"/>
    </xf>
    <xf numFmtId="0" fontId="73" fillId="15" borderId="10" xfId="26" applyFont="1" applyFill="1" applyBorder="1" applyAlignment="1" applyProtection="1">
      <alignment horizontal="center" vertical="center"/>
      <protection hidden="1"/>
    </xf>
    <xf numFmtId="0" fontId="73" fillId="15" borderId="11" xfId="26" applyFont="1" applyFill="1" applyBorder="1" applyAlignment="1" applyProtection="1">
      <alignment horizontal="center" vertical="center"/>
      <protection hidden="1"/>
    </xf>
    <xf numFmtId="0" fontId="73" fillId="15" borderId="12" xfId="26" applyFont="1" applyFill="1" applyBorder="1" applyAlignment="1" applyProtection="1">
      <alignment horizontal="center" vertical="center"/>
      <protection hidden="1"/>
    </xf>
    <xf numFmtId="0" fontId="73" fillId="15" borderId="13" xfId="26" applyFont="1" applyFill="1" applyBorder="1" applyAlignment="1" applyProtection="1">
      <alignment horizontal="center" vertical="center"/>
      <protection hidden="1"/>
    </xf>
    <xf numFmtId="0" fontId="73" fillId="15" borderId="14" xfId="26" applyFont="1" applyFill="1" applyBorder="1" applyAlignment="1" applyProtection="1">
      <alignment horizontal="center" vertical="center"/>
      <protection hidden="1"/>
    </xf>
    <xf numFmtId="0" fontId="73" fillId="24" borderId="7" xfId="26" applyFont="1" applyFill="1" applyBorder="1" applyAlignment="1" applyProtection="1">
      <alignment horizontal="right" vertical="center"/>
      <protection hidden="1"/>
    </xf>
    <xf numFmtId="0" fontId="73" fillId="24" borderId="7" xfId="26" applyFont="1" applyFill="1" applyBorder="1" applyAlignment="1" applyProtection="1">
      <alignment horizontal="left" vertical="center"/>
      <protection hidden="1"/>
    </xf>
    <xf numFmtId="0" fontId="73" fillId="24" borderId="6" xfId="26" applyFont="1" applyFill="1" applyBorder="1" applyAlignment="1" applyProtection="1">
      <alignment horizontal="center" vertical="center"/>
      <protection hidden="1"/>
    </xf>
    <xf numFmtId="0" fontId="73" fillId="24" borderId="7" xfId="26" applyFont="1" applyFill="1" applyBorder="1" applyAlignment="1" applyProtection="1">
      <alignment horizontal="center" vertical="center"/>
      <protection hidden="1"/>
    </xf>
    <xf numFmtId="0" fontId="73" fillId="24" borderId="8" xfId="26" applyFont="1" applyFill="1" applyBorder="1" applyAlignment="1" applyProtection="1">
      <alignment horizontal="center" vertical="center"/>
      <protection hidden="1"/>
    </xf>
    <xf numFmtId="0" fontId="71" fillId="15" borderId="6" xfId="26" applyFont="1" applyFill="1" applyBorder="1" applyAlignment="1" applyProtection="1">
      <alignment horizontal="center" vertical="center"/>
      <protection hidden="1"/>
    </xf>
    <xf numFmtId="0" fontId="71" fillId="15" borderId="7" xfId="26" applyFont="1" applyFill="1" applyBorder="1" applyAlignment="1" applyProtection="1">
      <alignment horizontal="center" vertical="center"/>
      <protection hidden="1"/>
    </xf>
    <xf numFmtId="0" fontId="71" fillId="15" borderId="8" xfId="26" applyFont="1" applyFill="1" applyBorder="1" applyAlignment="1" applyProtection="1">
      <alignment horizontal="center" vertical="center"/>
      <protection hidden="1"/>
    </xf>
    <xf numFmtId="0" fontId="17" fillId="0" borderId="25" xfId="26" applyFont="1" applyBorder="1" applyAlignment="1" applyProtection="1">
      <alignment horizontal="right" vertical="center"/>
      <protection hidden="1"/>
    </xf>
    <xf numFmtId="0" fontId="17" fillId="0" borderId="26" xfId="26" applyFont="1" applyBorder="1" applyAlignment="1" applyProtection="1">
      <alignment horizontal="right" vertical="center"/>
      <protection hidden="1"/>
    </xf>
    <xf numFmtId="0" fontId="17" fillId="0" borderId="27" xfId="26" applyFont="1" applyBorder="1" applyAlignment="1" applyProtection="1">
      <alignment horizontal="right" vertical="center"/>
      <protection hidden="1"/>
    </xf>
    <xf numFmtId="0" fontId="17" fillId="0" borderId="28" xfId="26" applyFont="1" applyBorder="1" applyAlignment="1" applyProtection="1">
      <alignment horizontal="center" vertical="center"/>
      <protection hidden="1"/>
    </xf>
    <xf numFmtId="0" fontId="17" fillId="0" borderId="10" xfId="26" applyFont="1" applyBorder="1" applyAlignment="1" applyProtection="1">
      <alignment horizontal="center" vertical="center"/>
      <protection hidden="1"/>
    </xf>
    <xf numFmtId="0" fontId="17" fillId="0" borderId="11" xfId="26" applyFont="1" applyBorder="1" applyAlignment="1" applyProtection="1">
      <alignment horizontal="center" vertical="center"/>
      <protection hidden="1"/>
    </xf>
    <xf numFmtId="0" fontId="17" fillId="0" borderId="29" xfId="26" applyFont="1" applyBorder="1" applyAlignment="1" applyProtection="1">
      <alignment horizontal="center" vertical="center"/>
      <protection hidden="1"/>
    </xf>
    <xf numFmtId="0" fontId="17" fillId="0" borderId="30" xfId="26" applyFont="1" applyBorder="1" applyAlignment="1" applyProtection="1">
      <alignment horizontal="center" vertical="center"/>
      <protection hidden="1"/>
    </xf>
    <xf numFmtId="0" fontId="17" fillId="0" borderId="31" xfId="26" applyFont="1" applyBorder="1" applyAlignment="1" applyProtection="1">
      <alignment horizontal="center" vertical="center"/>
      <protection hidden="1"/>
    </xf>
    <xf numFmtId="0" fontId="17" fillId="0" borderId="20" xfId="26" applyFont="1" applyBorder="1" applyAlignment="1" applyProtection="1">
      <alignment horizontal="right" vertical="center"/>
      <protection hidden="1"/>
    </xf>
    <xf numFmtId="0" fontId="17" fillId="0" borderId="32" xfId="26" applyFont="1" applyBorder="1" applyAlignment="1" applyProtection="1">
      <alignment horizontal="right" vertical="center"/>
      <protection hidden="1"/>
    </xf>
    <xf numFmtId="0" fontId="17" fillId="0" borderId="6" xfId="26" applyFont="1" applyBorder="1" applyAlignment="1" applyProtection="1">
      <alignment horizontal="center" vertical="center"/>
      <protection hidden="1"/>
    </xf>
    <xf numFmtId="0" fontId="17" fillId="0" borderId="7" xfId="26" applyFont="1" applyBorder="1" applyAlignment="1" applyProtection="1">
      <alignment horizontal="center" vertical="center"/>
      <protection hidden="1"/>
    </xf>
    <xf numFmtId="0" fontId="17" fillId="0" borderId="8" xfId="26" applyFont="1" applyBorder="1" applyAlignment="1" applyProtection="1">
      <alignment horizontal="center" vertical="center"/>
      <protection hidden="1"/>
    </xf>
    <xf numFmtId="0" fontId="17" fillId="0" borderId="33" xfId="26" applyFont="1" applyBorder="1" applyAlignment="1" applyProtection="1">
      <alignment horizontal="center" vertical="center"/>
      <protection hidden="1"/>
    </xf>
    <xf numFmtId="0" fontId="17" fillId="0" borderId="34" xfId="26" applyFont="1" applyBorder="1" applyAlignment="1" applyProtection="1">
      <alignment horizontal="center" vertical="center"/>
      <protection hidden="1"/>
    </xf>
    <xf numFmtId="0" fontId="71" fillId="0" borderId="34" xfId="26" applyFont="1" applyBorder="1" applyAlignment="1" applyProtection="1">
      <alignment horizontal="center" vertical="center"/>
      <protection hidden="1"/>
    </xf>
    <xf numFmtId="0" fontId="71" fillId="0" borderId="35" xfId="26" applyFont="1" applyBorder="1" applyAlignment="1" applyProtection="1">
      <alignment horizontal="center" vertical="center"/>
      <protection hidden="1"/>
    </xf>
    <xf numFmtId="0" fontId="25" fillId="24" borderId="18" xfId="26" applyFont="1" applyFill="1" applyBorder="1" applyAlignment="1" applyProtection="1">
      <alignment horizontal="center" vertical="center" wrapText="1"/>
      <protection hidden="1"/>
    </xf>
    <xf numFmtId="0" fontId="25" fillId="24" borderId="16" xfId="26" applyFont="1" applyFill="1" applyBorder="1" applyAlignment="1" applyProtection="1">
      <alignment horizontal="center" vertical="center" wrapText="1"/>
      <protection hidden="1"/>
    </xf>
    <xf numFmtId="0" fontId="74" fillId="24" borderId="9" xfId="26" applyFont="1" applyFill="1" applyBorder="1" applyAlignment="1" applyProtection="1">
      <alignment horizontal="center" vertical="center" wrapText="1"/>
      <protection hidden="1"/>
    </xf>
    <xf numFmtId="0" fontId="74" fillId="24" borderId="10" xfId="26" applyFont="1" applyFill="1" applyBorder="1" applyAlignment="1" applyProtection="1">
      <alignment horizontal="center" vertical="center" wrapText="1"/>
      <protection hidden="1"/>
    </xf>
    <xf numFmtId="0" fontId="74" fillId="24" borderId="11" xfId="26" applyFont="1" applyFill="1" applyBorder="1" applyAlignment="1" applyProtection="1">
      <alignment horizontal="center" vertical="center" wrapText="1"/>
      <protection hidden="1"/>
    </xf>
    <xf numFmtId="0" fontId="17" fillId="24" borderId="18" xfId="26" applyFont="1" applyFill="1" applyBorder="1" applyAlignment="1" applyProtection="1">
      <alignment horizontal="center" vertical="center" wrapText="1"/>
    </xf>
    <xf numFmtId="0" fontId="17" fillId="24" borderId="16" xfId="26" applyFont="1" applyFill="1" applyBorder="1" applyAlignment="1" applyProtection="1">
      <alignment horizontal="center" vertical="center" wrapText="1"/>
    </xf>
    <xf numFmtId="0" fontId="74" fillId="24" borderId="6" xfId="26" applyFont="1" applyFill="1" applyBorder="1" applyAlignment="1" applyProtection="1">
      <alignment horizontal="center" vertical="center" wrapText="1"/>
    </xf>
    <xf numFmtId="0" fontId="74" fillId="24" borderId="7" xfId="26" applyFont="1" applyFill="1" applyBorder="1" applyAlignment="1" applyProtection="1">
      <alignment horizontal="center" vertical="center" wrapText="1"/>
    </xf>
    <xf numFmtId="0" fontId="74" fillId="24" borderId="8" xfId="26" applyFont="1" applyFill="1" applyBorder="1" applyAlignment="1" applyProtection="1">
      <alignment horizontal="center" vertical="center" wrapText="1"/>
    </xf>
    <xf numFmtId="0" fontId="24" fillId="24" borderId="6" xfId="26" applyFont="1" applyFill="1" applyBorder="1" applyAlignment="1" applyProtection="1">
      <alignment horizontal="center" vertical="center" wrapText="1"/>
      <protection hidden="1"/>
    </xf>
    <xf numFmtId="0" fontId="24" fillId="24" borderId="8" xfId="26" applyFont="1" applyFill="1" applyBorder="1" applyAlignment="1" applyProtection="1">
      <alignment horizontal="center" vertical="center" wrapText="1"/>
      <protection hidden="1"/>
    </xf>
    <xf numFmtId="17" fontId="24" fillId="0" borderId="6" xfId="26" applyNumberFormat="1" applyFont="1" applyBorder="1" applyAlignment="1" applyProtection="1">
      <alignment horizontal="center" vertical="center" wrapText="1"/>
      <protection hidden="1"/>
    </xf>
    <xf numFmtId="17" fontId="24" fillId="0" borderId="8" xfId="26" applyNumberFormat="1" applyFont="1" applyBorder="1" applyAlignment="1" applyProtection="1">
      <alignment horizontal="center" vertical="center" wrapText="1"/>
      <protection hidden="1"/>
    </xf>
    <xf numFmtId="0" fontId="25" fillId="24" borderId="6" xfId="26" applyFont="1" applyFill="1" applyBorder="1" applyAlignment="1" applyProtection="1">
      <alignment horizontal="center" vertical="center" wrapText="1"/>
      <protection hidden="1"/>
    </xf>
    <xf numFmtId="0" fontId="25" fillId="24" borderId="7" xfId="26" applyFont="1" applyFill="1" applyBorder="1" applyAlignment="1" applyProtection="1">
      <alignment horizontal="center" vertical="center" wrapText="1"/>
      <protection hidden="1"/>
    </xf>
    <xf numFmtId="0" fontId="25" fillId="24" borderId="8" xfId="26" applyFont="1" applyFill="1" applyBorder="1" applyAlignment="1" applyProtection="1">
      <alignment horizontal="center" vertical="center" wrapText="1"/>
      <protection hidden="1"/>
    </xf>
    <xf numFmtId="0" fontId="6" fillId="0" borderId="9" xfId="26" applyFont="1" applyBorder="1" applyAlignment="1" applyProtection="1">
      <alignment horizontal="center" vertical="center" wrapText="1"/>
      <protection hidden="1"/>
    </xf>
    <xf numFmtId="0" fontId="6" fillId="0" borderId="10" xfId="26" applyFont="1" applyBorder="1" applyAlignment="1" applyProtection="1">
      <alignment horizontal="center" vertical="center" wrapText="1"/>
      <protection hidden="1"/>
    </xf>
    <xf numFmtId="0" fontId="6" fillId="0" borderId="17" xfId="26" applyFont="1" applyBorder="1" applyAlignment="1" applyProtection="1">
      <alignment horizontal="center" vertical="center"/>
      <protection hidden="1"/>
    </xf>
    <xf numFmtId="0" fontId="6" fillId="0" borderId="0" xfId="26" applyFont="1" applyBorder="1" applyAlignment="1" applyProtection="1">
      <alignment horizontal="center" vertical="center"/>
      <protection hidden="1"/>
    </xf>
    <xf numFmtId="2" fontId="6" fillId="0" borderId="0" xfId="26" applyNumberFormat="1" applyFont="1" applyBorder="1" applyAlignment="1" applyProtection="1">
      <alignment horizontal="right" vertical="center"/>
      <protection hidden="1"/>
    </xf>
    <xf numFmtId="0" fontId="24" fillId="0" borderId="0" xfId="26" applyFont="1" applyBorder="1" applyAlignment="1" applyProtection="1">
      <alignment horizontal="center" vertical="center"/>
      <protection hidden="1"/>
    </xf>
    <xf numFmtId="0" fontId="24" fillId="0" borderId="19" xfId="26" applyFont="1" applyBorder="1" applyAlignment="1" applyProtection="1">
      <alignment horizontal="center" vertical="center"/>
      <protection hidden="1"/>
    </xf>
    <xf numFmtId="0" fontId="24" fillId="0" borderId="6" xfId="26" applyFont="1" applyBorder="1" applyAlignment="1" applyProtection="1">
      <alignment horizontal="center" vertical="center"/>
    </xf>
    <xf numFmtId="0" fontId="24" fillId="0" borderId="7" xfId="26" applyFont="1" applyBorder="1" applyAlignment="1" applyProtection="1">
      <alignment horizontal="center" vertical="center"/>
    </xf>
    <xf numFmtId="1" fontId="71" fillId="0" borderId="9" xfId="26" applyNumberFormat="1" applyFont="1" applyBorder="1" applyAlignment="1" applyProtection="1">
      <alignment horizontal="center" vertical="justify"/>
    </xf>
    <xf numFmtId="1" fontId="71" fillId="0" borderId="10" xfId="26" applyNumberFormat="1" applyFont="1" applyBorder="1" applyAlignment="1" applyProtection="1">
      <alignment horizontal="center" vertical="justify"/>
    </xf>
    <xf numFmtId="1" fontId="71" fillId="0" borderId="11" xfId="26" applyNumberFormat="1" applyFont="1" applyBorder="1" applyAlignment="1" applyProtection="1">
      <alignment horizontal="center" vertical="justify"/>
    </xf>
    <xf numFmtId="1" fontId="71" fillId="0" borderId="12" xfId="26" applyNumberFormat="1" applyFont="1" applyBorder="1" applyAlignment="1" applyProtection="1">
      <alignment horizontal="center" vertical="justify"/>
    </xf>
    <xf numFmtId="1" fontId="71" fillId="0" borderId="13" xfId="26" applyNumberFormat="1" applyFont="1" applyBorder="1" applyAlignment="1" applyProtection="1">
      <alignment horizontal="center" vertical="justify"/>
    </xf>
    <xf numFmtId="1" fontId="71" fillId="0" borderId="14" xfId="26" applyNumberFormat="1" applyFont="1" applyBorder="1" applyAlignment="1" applyProtection="1">
      <alignment horizontal="center" vertical="justify"/>
    </xf>
    <xf numFmtId="0" fontId="71" fillId="0" borderId="9" xfId="26" applyFont="1" applyBorder="1" applyAlignment="1" applyProtection="1">
      <alignment horizontal="center" vertical="center"/>
    </xf>
    <xf numFmtId="0" fontId="71" fillId="0" borderId="10" xfId="26" applyFont="1" applyBorder="1" applyAlignment="1" applyProtection="1">
      <alignment horizontal="center" vertical="center"/>
    </xf>
    <xf numFmtId="0" fontId="71" fillId="0" borderId="11" xfId="26" applyFont="1" applyBorder="1" applyAlignment="1" applyProtection="1">
      <alignment horizontal="center" vertical="center"/>
    </xf>
    <xf numFmtId="0" fontId="71" fillId="0" borderId="12" xfId="26" applyFont="1" applyBorder="1" applyAlignment="1" applyProtection="1">
      <alignment horizontal="center" vertical="center"/>
    </xf>
    <xf numFmtId="0" fontId="71" fillId="0" borderId="13" xfId="26" applyFont="1" applyBorder="1" applyAlignment="1" applyProtection="1">
      <alignment horizontal="center" vertical="center"/>
    </xf>
    <xf numFmtId="0" fontId="71" fillId="0" borderId="14" xfId="26" applyFont="1" applyBorder="1" applyAlignment="1" applyProtection="1">
      <alignment horizontal="center" vertical="center"/>
    </xf>
    <xf numFmtId="0" fontId="71" fillId="0" borderId="6" xfId="5" applyFont="1" applyBorder="1" applyAlignment="1" applyProtection="1">
      <alignment horizontal="center" vertical="center"/>
      <protection hidden="1"/>
    </xf>
    <xf numFmtId="0" fontId="71" fillId="0" borderId="7" xfId="5" applyFont="1" applyBorder="1" applyAlignment="1" applyProtection="1">
      <alignment horizontal="center" vertical="center"/>
      <protection hidden="1"/>
    </xf>
    <xf numFmtId="0" fontId="71" fillId="0" borderId="0" xfId="26" applyFont="1" applyBorder="1" applyAlignment="1" applyProtection="1">
      <alignment horizontal="center" vertical="center"/>
      <protection hidden="1"/>
    </xf>
    <xf numFmtId="0" fontId="71" fillId="0" borderId="19" xfId="26" applyFont="1" applyBorder="1" applyAlignment="1" applyProtection="1">
      <alignment horizontal="center" vertical="center"/>
      <protection hidden="1"/>
    </xf>
    <xf numFmtId="0" fontId="71" fillId="0" borderId="13" xfId="26" applyFont="1" applyBorder="1" applyAlignment="1" applyProtection="1">
      <alignment horizontal="center" vertical="center"/>
      <protection hidden="1"/>
    </xf>
    <xf numFmtId="0" fontId="71" fillId="0" borderId="14" xfId="26" applyFont="1" applyBorder="1" applyAlignment="1" applyProtection="1">
      <alignment horizontal="center" vertical="center"/>
      <protection hidden="1"/>
    </xf>
    <xf numFmtId="0" fontId="6" fillId="0" borderId="12" xfId="26" applyFont="1" applyBorder="1" applyAlignment="1" applyProtection="1">
      <alignment horizontal="center" vertical="center"/>
      <protection hidden="1"/>
    </xf>
    <xf numFmtId="0" fontId="6" fillId="0" borderId="13" xfId="26" applyFont="1" applyBorder="1" applyAlignment="1" applyProtection="1">
      <alignment horizontal="center" vertical="center"/>
      <protection hidden="1"/>
    </xf>
    <xf numFmtId="2" fontId="6" fillId="0" borderId="13" xfId="26" applyNumberFormat="1" applyFont="1" applyBorder="1" applyAlignment="1" applyProtection="1">
      <alignment horizontal="right" vertical="center"/>
      <protection hidden="1"/>
    </xf>
    <xf numFmtId="0" fontId="17" fillId="15" borderId="9" xfId="5" applyFont="1" applyFill="1" applyBorder="1" applyAlignment="1" applyProtection="1">
      <alignment horizontal="center" vertical="center"/>
      <protection hidden="1"/>
    </xf>
    <xf numFmtId="0" fontId="17" fillId="15" borderId="10" xfId="5" applyFont="1" applyFill="1" applyBorder="1" applyAlignment="1" applyProtection="1">
      <alignment horizontal="center" vertical="center"/>
      <protection hidden="1"/>
    </xf>
    <xf numFmtId="0" fontId="17" fillId="15" borderId="11" xfId="5" applyFont="1" applyFill="1" applyBorder="1" applyAlignment="1" applyProtection="1">
      <alignment horizontal="center" vertical="center"/>
      <protection hidden="1"/>
    </xf>
    <xf numFmtId="0" fontId="24" fillId="5" borderId="9" xfId="5" applyFont="1" applyFill="1" applyBorder="1" applyAlignment="1" applyProtection="1">
      <alignment horizontal="center" vertical="center"/>
      <protection hidden="1"/>
    </xf>
    <xf numFmtId="0" fontId="72" fillId="5" borderId="10" xfId="5" applyFont="1" applyFill="1" applyBorder="1" applyAlignment="1" applyProtection="1">
      <alignment horizontal="center" vertical="center"/>
      <protection hidden="1"/>
    </xf>
    <xf numFmtId="0" fontId="72" fillId="5" borderId="11" xfId="5" applyFont="1" applyFill="1" applyBorder="1" applyAlignment="1" applyProtection="1">
      <alignment horizontal="center" vertical="center"/>
      <protection hidden="1"/>
    </xf>
    <xf numFmtId="164" fontId="17" fillId="15" borderId="12" xfId="6" applyFont="1" applyFill="1" applyBorder="1" applyAlignment="1" applyProtection="1">
      <alignment horizontal="center" vertical="center"/>
      <protection hidden="1"/>
    </xf>
    <xf numFmtId="164" fontId="17" fillId="15" borderId="13" xfId="6" applyFont="1" applyFill="1" applyBorder="1" applyAlignment="1" applyProtection="1">
      <alignment horizontal="center" vertical="center"/>
      <protection hidden="1"/>
    </xf>
    <xf numFmtId="164" fontId="17" fillId="15" borderId="14" xfId="6" applyFont="1" applyFill="1" applyBorder="1" applyAlignment="1" applyProtection="1">
      <alignment horizontal="center" vertical="center"/>
      <protection hidden="1"/>
    </xf>
    <xf numFmtId="164" fontId="78" fillId="5" borderId="12" xfId="6" applyFont="1" applyFill="1" applyBorder="1" applyAlignment="1" applyProtection="1">
      <alignment horizontal="center" vertical="center"/>
      <protection hidden="1"/>
    </xf>
    <xf numFmtId="164" fontId="78" fillId="5" borderId="13" xfId="6" applyFont="1" applyFill="1" applyBorder="1" applyAlignment="1" applyProtection="1">
      <alignment horizontal="center" vertical="center"/>
      <protection hidden="1"/>
    </xf>
    <xf numFmtId="164" fontId="78" fillId="5" borderId="14" xfId="6" applyFont="1" applyFill="1" applyBorder="1" applyAlignment="1" applyProtection="1">
      <alignment horizontal="center" vertical="center"/>
      <protection hidden="1"/>
    </xf>
    <xf numFmtId="0" fontId="24" fillId="0" borderId="10" xfId="5" applyFont="1" applyBorder="1" applyAlignment="1" applyProtection="1">
      <alignment horizontal="center" vertical="center"/>
      <protection hidden="1"/>
    </xf>
    <xf numFmtId="164" fontId="6" fillId="0" borderId="10" xfId="6" applyFont="1" applyBorder="1" applyAlignment="1" applyProtection="1">
      <alignment horizontal="left" vertical="center"/>
      <protection hidden="1"/>
    </xf>
    <xf numFmtId="0" fontId="85" fillId="0" borderId="0" xfId="5" applyFont="1" applyBorder="1" applyAlignment="1" applyProtection="1">
      <alignment horizontal="left" vertical="center"/>
      <protection hidden="1"/>
    </xf>
    <xf numFmtId="0" fontId="26" fillId="0" borderId="0" xfId="5" applyFont="1" applyBorder="1" applyAlignment="1" applyProtection="1">
      <alignment horizontal="left" vertical="center"/>
      <protection hidden="1"/>
    </xf>
    <xf numFmtId="0" fontId="24" fillId="0" borderId="0" xfId="5" applyFont="1" applyBorder="1" applyAlignment="1" applyProtection="1">
      <alignment horizontal="left" vertical="center"/>
      <protection hidden="1"/>
    </xf>
    <xf numFmtId="49" fontId="71" fillId="0" borderId="17" xfId="5" applyNumberFormat="1" applyFont="1" applyBorder="1" applyAlignment="1" applyProtection="1">
      <alignment horizontal="right" vertical="center"/>
      <protection hidden="1"/>
    </xf>
    <xf numFmtId="49" fontId="71" fillId="0" borderId="0" xfId="5" applyNumberFormat="1" applyFont="1" applyBorder="1" applyAlignment="1" applyProtection="1">
      <alignment horizontal="right" vertical="center"/>
      <protection hidden="1"/>
    </xf>
    <xf numFmtId="0" fontId="79" fillId="0" borderId="17" xfId="5" applyFont="1" applyBorder="1" applyAlignment="1" applyProtection="1">
      <alignment horizontal="left" vertical="center"/>
      <protection hidden="1"/>
    </xf>
    <xf numFmtId="0" fontId="79" fillId="0" borderId="0" xfId="5" applyFont="1" applyBorder="1" applyAlignment="1" applyProtection="1">
      <alignment horizontal="left" vertical="center"/>
      <protection hidden="1"/>
    </xf>
    <xf numFmtId="0" fontId="79" fillId="0" borderId="19" xfId="5" applyFont="1" applyBorder="1" applyAlignment="1" applyProtection="1">
      <alignment horizontal="left" vertical="center"/>
      <protection hidden="1"/>
    </xf>
    <xf numFmtId="0" fontId="79" fillId="0" borderId="0" xfId="5" applyFont="1" applyBorder="1" applyAlignment="1" applyProtection="1">
      <alignment horizontal="right" vertical="center"/>
      <protection hidden="1"/>
    </xf>
    <xf numFmtId="164" fontId="6" fillId="0" borderId="0" xfId="6" applyFont="1" applyBorder="1" applyAlignment="1" applyProtection="1">
      <alignment horizontal="left" vertical="center"/>
      <protection hidden="1"/>
    </xf>
    <xf numFmtId="0" fontId="80" fillId="5" borderId="6" xfId="5" applyFont="1" applyFill="1" applyBorder="1" applyAlignment="1" applyProtection="1">
      <alignment horizontal="left" vertical="center"/>
      <protection hidden="1"/>
    </xf>
    <xf numFmtId="0" fontId="80" fillId="5" borderId="8" xfId="5" applyFont="1" applyFill="1" applyBorder="1" applyAlignment="1" applyProtection="1">
      <alignment horizontal="left" vertical="center"/>
      <protection hidden="1"/>
    </xf>
    <xf numFmtId="0" fontId="85" fillId="0" borderId="19" xfId="5" applyFont="1" applyBorder="1" applyAlignment="1" applyProtection="1">
      <alignment horizontal="left" vertical="center"/>
      <protection hidden="1"/>
    </xf>
    <xf numFmtId="49" fontId="26" fillId="0" borderId="17" xfId="5" applyNumberFormat="1" applyFont="1" applyBorder="1" applyAlignment="1" applyProtection="1">
      <alignment horizontal="center" vertical="center"/>
      <protection hidden="1"/>
    </xf>
    <xf numFmtId="49" fontId="26" fillId="0" borderId="0" xfId="5" applyNumberFormat="1" applyFont="1" applyBorder="1" applyAlignment="1" applyProtection="1">
      <alignment horizontal="center" vertical="center"/>
      <protection hidden="1"/>
    </xf>
    <xf numFmtId="49" fontId="26" fillId="0" borderId="19" xfId="5" applyNumberFormat="1" applyFont="1" applyBorder="1" applyAlignment="1" applyProtection="1">
      <alignment horizontal="center" vertical="center"/>
      <protection hidden="1"/>
    </xf>
    <xf numFmtId="0" fontId="89" fillId="0" borderId="6" xfId="5" applyFont="1" applyBorder="1" applyAlignment="1" applyProtection="1">
      <alignment horizontal="center" vertical="center"/>
      <protection hidden="1"/>
    </xf>
    <xf numFmtId="0" fontId="71" fillId="0" borderId="8" xfId="5" applyFont="1" applyBorder="1" applyAlignment="1" applyProtection="1">
      <alignment horizontal="center" vertical="center"/>
      <protection hidden="1"/>
    </xf>
    <xf numFmtId="0" fontId="25" fillId="0" borderId="10" xfId="5" applyFont="1" applyBorder="1" applyAlignment="1" applyProtection="1">
      <alignment horizontal="left" vertical="center"/>
      <protection hidden="1"/>
    </xf>
    <xf numFmtId="0" fontId="90" fillId="0" borderId="0" xfId="5" applyFont="1" applyBorder="1" applyAlignment="1" applyProtection="1">
      <alignment horizontal="left" vertical="center"/>
      <protection hidden="1"/>
    </xf>
    <xf numFmtId="49" fontId="26" fillId="0" borderId="17" xfId="5" applyNumberFormat="1" applyFont="1" applyBorder="1" applyAlignment="1" applyProtection="1">
      <alignment horizontal="right" vertical="center"/>
      <protection hidden="1"/>
    </xf>
    <xf numFmtId="49" fontId="26" fillId="0" borderId="0" xfId="5" applyNumberFormat="1" applyFont="1" applyBorder="1" applyAlignment="1" applyProtection="1">
      <alignment horizontal="right" vertical="center"/>
      <protection hidden="1"/>
    </xf>
    <xf numFmtId="0" fontId="91" fillId="0" borderId="0" xfId="5" applyFont="1" applyBorder="1" applyAlignment="1" applyProtection="1">
      <alignment horizontal="left" vertical="center"/>
      <protection hidden="1"/>
    </xf>
    <xf numFmtId="0" fontId="25" fillId="0" borderId="17" xfId="5" applyFont="1" applyBorder="1" applyAlignment="1" applyProtection="1">
      <alignment horizontal="right" vertical="center"/>
      <protection hidden="1"/>
    </xf>
    <xf numFmtId="0" fontId="25" fillId="0" borderId="0" xfId="5" applyFont="1" applyBorder="1" applyAlignment="1" applyProtection="1">
      <alignment horizontal="right" vertical="center"/>
      <protection hidden="1"/>
    </xf>
    <xf numFmtId="14" fontId="25" fillId="0" borderId="0" xfId="5" applyNumberFormat="1" applyFont="1" applyBorder="1" applyAlignment="1" applyProtection="1">
      <alignment horizontal="left" vertical="center"/>
      <protection hidden="1"/>
    </xf>
    <xf numFmtId="2" fontId="23" fillId="0" borderId="0" xfId="6" applyNumberFormat="1" applyFont="1" applyBorder="1" applyAlignment="1" applyProtection="1">
      <alignment horizontal="center" vertical="center"/>
      <protection hidden="1"/>
    </xf>
    <xf numFmtId="2" fontId="23" fillId="0" borderId="19" xfId="6" applyNumberFormat="1" applyFont="1" applyBorder="1" applyAlignment="1" applyProtection="1">
      <alignment horizontal="center" vertical="center"/>
      <protection hidden="1"/>
    </xf>
    <xf numFmtId="0" fontId="25" fillId="0" borderId="0" xfId="5" applyFont="1" applyBorder="1" applyAlignment="1" applyProtection="1">
      <alignment horizontal="center" vertical="center"/>
      <protection hidden="1"/>
    </xf>
    <xf numFmtId="0" fontId="90" fillId="0" borderId="0" xfId="5" applyFont="1" applyBorder="1" applyAlignment="1" applyProtection="1">
      <alignment horizontal="center" vertical="center"/>
      <protection hidden="1"/>
    </xf>
    <xf numFmtId="164" fontId="23" fillId="0" borderId="0" xfId="6" applyFont="1" applyBorder="1" applyAlignment="1" applyProtection="1">
      <alignment horizontal="center" vertical="center"/>
      <protection hidden="1"/>
    </xf>
    <xf numFmtId="164" fontId="23" fillId="0" borderId="19" xfId="6" applyFont="1" applyBorder="1" applyAlignment="1" applyProtection="1">
      <alignment horizontal="center" vertical="center"/>
      <protection hidden="1"/>
    </xf>
    <xf numFmtId="0" fontId="26" fillId="0" borderId="0" xfId="5" applyFont="1" applyBorder="1" applyAlignment="1" applyProtection="1">
      <alignment horizontal="center" vertical="center"/>
      <protection hidden="1"/>
    </xf>
    <xf numFmtId="0" fontId="25" fillId="0" borderId="13" xfId="5" applyFont="1" applyBorder="1" applyAlignment="1" applyProtection="1">
      <alignment horizontal="left" vertical="center"/>
      <protection hidden="1"/>
    </xf>
    <xf numFmtId="0" fontId="93" fillId="0" borderId="0" xfId="5" applyFont="1" applyBorder="1" applyAlignment="1" applyProtection="1">
      <alignment horizontal="left" vertical="center"/>
      <protection hidden="1"/>
    </xf>
    <xf numFmtId="0" fontId="90" fillId="0" borderId="0" xfId="5" applyFont="1" applyBorder="1" applyAlignment="1" applyProtection="1">
      <alignment horizontal="right" vertical="center"/>
      <protection hidden="1"/>
    </xf>
    <xf numFmtId="0" fontId="92" fillId="25" borderId="0" xfId="5" applyFont="1" applyFill="1" applyBorder="1" applyAlignment="1" applyProtection="1">
      <alignment horizontal="center" vertical="center"/>
      <protection hidden="1"/>
    </xf>
    <xf numFmtId="0" fontId="26" fillId="0" borderId="17" xfId="5" applyFont="1" applyBorder="1" applyAlignment="1" applyProtection="1">
      <alignment horizontal="left" vertical="center"/>
      <protection hidden="1"/>
    </xf>
    <xf numFmtId="0" fontId="25" fillId="0" borderId="17" xfId="5" applyFont="1" applyBorder="1" applyAlignment="1" applyProtection="1">
      <alignment horizontal="left" vertical="center"/>
      <protection hidden="1"/>
    </xf>
    <xf numFmtId="0" fontId="24" fillId="0" borderId="13" xfId="5" applyFont="1" applyBorder="1" applyAlignment="1" applyProtection="1">
      <alignment horizontal="left" vertical="center"/>
      <protection hidden="1"/>
    </xf>
    <xf numFmtId="0" fontId="26" fillId="0" borderId="13" xfId="5" applyFont="1" applyBorder="1" applyAlignment="1" applyProtection="1">
      <alignment horizontal="left" vertical="center"/>
      <protection hidden="1"/>
    </xf>
    <xf numFmtId="0" fontId="23" fillId="0" borderId="0" xfId="5" applyFont="1" applyBorder="1" applyAlignment="1" applyProtection="1">
      <alignment horizontal="left" vertical="center"/>
      <protection hidden="1"/>
    </xf>
    <xf numFmtId="0" fontId="94" fillId="0" borderId="0" xfId="5" applyFont="1" applyBorder="1" applyAlignment="1" applyProtection="1">
      <alignment horizontal="left" vertical="center"/>
      <protection hidden="1"/>
    </xf>
    <xf numFmtId="0" fontId="95" fillId="0" borderId="0" xfId="5" applyFont="1" applyBorder="1" applyAlignment="1" applyProtection="1">
      <alignment horizontal="left" vertical="center"/>
      <protection hidden="1"/>
    </xf>
    <xf numFmtId="49" fontId="96" fillId="0" borderId="0" xfId="5" applyNumberFormat="1" applyFont="1" applyBorder="1" applyAlignment="1" applyProtection="1">
      <alignment horizontal="center" vertical="center"/>
      <protection hidden="1"/>
    </xf>
    <xf numFmtId="0" fontId="72" fillId="24" borderId="9" xfId="5" applyFont="1" applyFill="1" applyBorder="1" applyAlignment="1" applyProtection="1">
      <alignment horizontal="center" vertical="center"/>
      <protection hidden="1"/>
    </xf>
    <xf numFmtId="0" fontId="72" fillId="24" borderId="10" xfId="5" applyFont="1" applyFill="1" applyBorder="1" applyAlignment="1" applyProtection="1">
      <alignment horizontal="center" vertical="center"/>
      <protection hidden="1"/>
    </xf>
    <xf numFmtId="0" fontId="72" fillId="24" borderId="11" xfId="5" applyFont="1" applyFill="1" applyBorder="1" applyAlignment="1" applyProtection="1">
      <alignment horizontal="center" vertical="center"/>
      <protection hidden="1"/>
    </xf>
    <xf numFmtId="0" fontId="24" fillId="0" borderId="0" xfId="5" applyFont="1" applyBorder="1" applyAlignment="1" applyProtection="1">
      <alignment horizontal="center" vertical="center"/>
      <protection hidden="1"/>
    </xf>
    <xf numFmtId="0" fontId="85" fillId="0" borderId="10" xfId="5" applyFont="1" applyBorder="1" applyAlignment="1" applyProtection="1">
      <alignment horizontal="left" vertical="center"/>
      <protection hidden="1"/>
    </xf>
    <xf numFmtId="0" fontId="85" fillId="0" borderId="41" xfId="5" applyFont="1" applyBorder="1" applyAlignment="1" applyProtection="1">
      <alignment horizontal="left" vertical="center"/>
      <protection hidden="1"/>
    </xf>
    <xf numFmtId="0" fontId="85" fillId="0" borderId="17" xfId="5" applyFont="1" applyBorder="1" applyAlignment="1" applyProtection="1">
      <alignment horizontal="left" vertical="center"/>
      <protection hidden="1"/>
    </xf>
    <xf numFmtId="0" fontId="79" fillId="0" borderId="0" xfId="5" applyFont="1" applyBorder="1" applyAlignment="1" applyProtection="1">
      <alignment horizontal="center" vertical="center"/>
      <protection hidden="1"/>
    </xf>
    <xf numFmtId="164" fontId="6" fillId="0" borderId="19" xfId="6" applyFont="1" applyBorder="1" applyAlignment="1" applyProtection="1">
      <alignment horizontal="left" vertical="center"/>
      <protection hidden="1"/>
    </xf>
    <xf numFmtId="0" fontId="79" fillId="0" borderId="13" xfId="5" applyFont="1" applyBorder="1" applyAlignment="1" applyProtection="1">
      <alignment horizontal="right" vertical="center"/>
      <protection hidden="1"/>
    </xf>
    <xf numFmtId="164" fontId="6" fillId="0" borderId="13" xfId="6" applyFont="1" applyBorder="1" applyAlignment="1" applyProtection="1">
      <alignment horizontal="left" vertical="center"/>
      <protection hidden="1"/>
    </xf>
    <xf numFmtId="0" fontId="97" fillId="24" borderId="9" xfId="5" applyFont="1" applyFill="1" applyBorder="1" applyAlignment="1" applyProtection="1">
      <alignment horizontal="center" vertical="center"/>
      <protection hidden="1"/>
    </xf>
    <xf numFmtId="0" fontId="97" fillId="24" borderId="10" xfId="5" applyFont="1" applyFill="1" applyBorder="1" applyAlignment="1" applyProtection="1">
      <alignment horizontal="center" vertical="center"/>
      <protection hidden="1"/>
    </xf>
    <xf numFmtId="0" fontId="97" fillId="24" borderId="11" xfId="5" applyFont="1" applyFill="1" applyBorder="1" applyAlignment="1" applyProtection="1">
      <alignment horizontal="center" vertical="center"/>
      <protection hidden="1"/>
    </xf>
    <xf numFmtId="0" fontId="97" fillId="24" borderId="9" xfId="5" applyFont="1" applyFill="1" applyBorder="1" applyAlignment="1" applyProtection="1">
      <alignment horizontal="left" vertical="center"/>
      <protection hidden="1"/>
    </xf>
    <xf numFmtId="0" fontId="97" fillId="24" borderId="10" xfId="5" applyFont="1" applyFill="1" applyBorder="1" applyAlignment="1" applyProtection="1">
      <alignment horizontal="left" vertical="center"/>
      <protection hidden="1"/>
    </xf>
    <xf numFmtId="0" fontId="97" fillId="24" borderId="11" xfId="5" applyFont="1" applyFill="1" applyBorder="1" applyAlignment="1" applyProtection="1">
      <alignment horizontal="left" vertical="center"/>
      <protection hidden="1"/>
    </xf>
    <xf numFmtId="0" fontId="25" fillId="0" borderId="0" xfId="5" applyFont="1" applyBorder="1" applyAlignment="1" applyProtection="1">
      <alignment horizontal="left" vertical="center"/>
      <protection hidden="1"/>
    </xf>
    <xf numFmtId="0" fontId="25" fillId="0" borderId="43" xfId="5" applyFont="1" applyBorder="1" applyAlignment="1" applyProtection="1">
      <alignment horizontal="left" vertical="center"/>
      <protection hidden="1"/>
    </xf>
    <xf numFmtId="0" fontId="90" fillId="0" borderId="17" xfId="5" applyFont="1" applyBorder="1" applyAlignment="1" applyProtection="1">
      <alignment horizontal="left" vertical="center"/>
      <protection hidden="1"/>
    </xf>
    <xf numFmtId="0" fontId="90" fillId="0" borderId="43" xfId="5" applyFont="1" applyBorder="1" applyAlignment="1" applyProtection="1">
      <alignment horizontal="left" vertical="center"/>
      <protection hidden="1"/>
    </xf>
    <xf numFmtId="0" fontId="92" fillId="25" borderId="17" xfId="5" applyFont="1" applyFill="1" applyBorder="1" applyAlignment="1" applyProtection="1">
      <alignment horizontal="center" vertical="center"/>
      <protection hidden="1"/>
    </xf>
    <xf numFmtId="0" fontId="6" fillId="0" borderId="17" xfId="5" applyFont="1" applyBorder="1" applyAlignment="1" applyProtection="1">
      <alignment horizontal="center" vertical="center"/>
      <protection hidden="1"/>
    </xf>
    <xf numFmtId="0" fontId="85" fillId="0" borderId="0" xfId="5" applyFont="1" applyBorder="1" applyAlignment="1" applyProtection="1">
      <alignment horizontal="center" vertical="center"/>
      <protection hidden="1"/>
    </xf>
    <xf numFmtId="0" fontId="99" fillId="24" borderId="6" xfId="5" applyFont="1" applyFill="1" applyBorder="1" applyAlignment="1" applyProtection="1">
      <alignment horizontal="center" vertical="center"/>
      <protection hidden="1"/>
    </xf>
    <xf numFmtId="0" fontId="99" fillId="24" borderId="8" xfId="5" applyFont="1" applyFill="1" applyBorder="1" applyAlignment="1" applyProtection="1">
      <alignment horizontal="center" vertical="center"/>
      <protection hidden="1"/>
    </xf>
    <xf numFmtId="0" fontId="100" fillId="24" borderId="6" xfId="5" applyFont="1" applyFill="1" applyBorder="1" applyAlignment="1" applyProtection="1">
      <alignment horizontal="center" vertical="center"/>
      <protection hidden="1"/>
    </xf>
    <xf numFmtId="0" fontId="100" fillId="24" borderId="8" xfId="5" applyFont="1" applyFill="1" applyBorder="1" applyAlignment="1" applyProtection="1">
      <alignment horizontal="center" vertical="center"/>
      <protection hidden="1"/>
    </xf>
    <xf numFmtId="0" fontId="25" fillId="24" borderId="6" xfId="5" applyFont="1" applyFill="1" applyBorder="1" applyAlignment="1" applyProtection="1">
      <alignment horizontal="center" vertical="center"/>
      <protection hidden="1"/>
    </xf>
    <xf numFmtId="0" fontId="25" fillId="24" borderId="7" xfId="5" applyFont="1" applyFill="1" applyBorder="1" applyAlignment="1" applyProtection="1">
      <alignment horizontal="center" vertical="center"/>
      <protection hidden="1"/>
    </xf>
    <xf numFmtId="0" fontId="85" fillId="0" borderId="11" xfId="5" applyFont="1" applyBorder="1" applyAlignment="1" applyProtection="1">
      <alignment horizontal="left" vertical="center"/>
      <protection hidden="1"/>
    </xf>
    <xf numFmtId="0" fontId="6" fillId="0" borderId="17" xfId="5" applyFont="1" applyBorder="1" applyAlignment="1" applyProtection="1">
      <alignment horizontal="left" vertical="center"/>
      <protection hidden="1"/>
    </xf>
    <xf numFmtId="0" fontId="6" fillId="0" borderId="0" xfId="5" applyFont="1" applyBorder="1" applyAlignment="1" applyProtection="1">
      <alignment horizontal="left" vertical="center"/>
      <protection hidden="1"/>
    </xf>
    <xf numFmtId="0" fontId="6" fillId="0" borderId="43" xfId="5" applyFont="1" applyBorder="1" applyAlignment="1" applyProtection="1">
      <alignment horizontal="left" vertical="center"/>
      <protection hidden="1"/>
    </xf>
    <xf numFmtId="0" fontId="26" fillId="0" borderId="43" xfId="5" applyFont="1" applyBorder="1" applyAlignment="1" applyProtection="1">
      <alignment horizontal="left" vertical="center"/>
      <protection hidden="1"/>
    </xf>
    <xf numFmtId="0" fontId="24" fillId="0" borderId="43" xfId="5" applyFont="1" applyBorder="1" applyAlignment="1" applyProtection="1">
      <alignment horizontal="left" vertical="center"/>
      <protection hidden="1"/>
    </xf>
    <xf numFmtId="0" fontId="26" fillId="0" borderId="23" xfId="5" applyFont="1" applyBorder="1" applyAlignment="1" applyProtection="1">
      <alignment horizontal="left" vertical="center"/>
      <protection hidden="1"/>
    </xf>
    <xf numFmtId="0" fontId="24" fillId="0" borderId="47" xfId="5" applyFont="1" applyBorder="1" applyAlignment="1" applyProtection="1">
      <alignment horizontal="left"/>
      <protection hidden="1"/>
    </xf>
    <xf numFmtId="0" fontId="90" fillId="0" borderId="48" xfId="5" applyFont="1" applyBorder="1" applyAlignment="1" applyProtection="1">
      <alignment horizontal="left"/>
      <protection hidden="1"/>
    </xf>
    <xf numFmtId="0" fontId="24" fillId="0" borderId="48" xfId="5" applyFont="1" applyBorder="1" applyAlignment="1" applyProtection="1">
      <alignment horizontal="left"/>
      <protection hidden="1"/>
    </xf>
    <xf numFmtId="0" fontId="24" fillId="0" borderId="49" xfId="5" applyFont="1" applyBorder="1" applyAlignment="1" applyProtection="1">
      <alignment horizontal="left"/>
      <protection hidden="1"/>
    </xf>
    <xf numFmtId="0" fontId="24" fillId="0" borderId="19" xfId="5" applyFont="1" applyBorder="1" applyAlignment="1" applyProtection="1">
      <alignment horizontal="left" vertical="center"/>
      <protection hidden="1"/>
    </xf>
    <xf numFmtId="49" fontId="25" fillId="0" borderId="12" xfId="5" applyNumberFormat="1" applyFont="1" applyBorder="1" applyAlignment="1" applyProtection="1">
      <alignment horizontal="left" vertical="center"/>
      <protection hidden="1"/>
    </xf>
    <xf numFmtId="49" fontId="25" fillId="0" borderId="13" xfId="5" applyNumberFormat="1" applyFont="1" applyBorder="1" applyAlignment="1" applyProtection="1">
      <alignment horizontal="left" vertical="center"/>
      <protection hidden="1"/>
    </xf>
    <xf numFmtId="0" fontId="90" fillId="0" borderId="10" xfId="5" applyFont="1" applyBorder="1" applyAlignment="1" applyProtection="1">
      <alignment horizontal="left" vertical="center"/>
      <protection hidden="1"/>
    </xf>
    <xf numFmtId="0" fontId="99" fillId="24" borderId="47" xfId="5" applyFont="1" applyFill="1" applyBorder="1" applyAlignment="1" applyProtection="1">
      <alignment horizontal="center" vertical="center"/>
      <protection hidden="1"/>
    </xf>
    <xf numFmtId="0" fontId="99" fillId="24" borderId="48" xfId="5" applyFont="1" applyFill="1" applyBorder="1" applyAlignment="1" applyProtection="1">
      <alignment horizontal="center" vertical="center"/>
      <protection hidden="1"/>
    </xf>
    <xf numFmtId="0" fontId="99" fillId="24" borderId="49" xfId="5" applyFont="1" applyFill="1" applyBorder="1" applyAlignment="1" applyProtection="1">
      <alignment horizontal="center" vertical="center"/>
      <protection hidden="1"/>
    </xf>
    <xf numFmtId="0" fontId="85" fillId="0" borderId="48" xfId="5" applyFont="1" applyBorder="1" applyAlignment="1" applyProtection="1">
      <alignment horizontal="left" vertical="center"/>
      <protection hidden="1"/>
    </xf>
    <xf numFmtId="0" fontId="85" fillId="0" borderId="22" xfId="5" applyFont="1" applyBorder="1" applyAlignment="1" applyProtection="1">
      <alignment horizontal="left" vertical="center"/>
      <protection hidden="1"/>
    </xf>
    <xf numFmtId="0" fontId="99" fillId="24" borderId="12" xfId="5" applyFont="1" applyFill="1" applyBorder="1" applyAlignment="1" applyProtection="1">
      <alignment horizontal="center" vertical="center"/>
      <protection hidden="1"/>
    </xf>
    <xf numFmtId="0" fontId="99" fillId="24" borderId="13" xfId="5" applyFont="1" applyFill="1" applyBorder="1" applyAlignment="1" applyProtection="1">
      <alignment horizontal="center" vertical="center"/>
      <protection hidden="1"/>
    </xf>
    <xf numFmtId="0" fontId="99" fillId="24" borderId="14" xfId="5" applyFont="1" applyFill="1" applyBorder="1" applyAlignment="1" applyProtection="1">
      <alignment horizontal="center" vertical="center"/>
      <protection hidden="1"/>
    </xf>
    <xf numFmtId="0" fontId="101" fillId="24" borderId="12" xfId="5" applyFont="1" applyFill="1" applyBorder="1" applyAlignment="1">
      <alignment horizontal="left" vertical="center"/>
    </xf>
    <xf numFmtId="0" fontId="101" fillId="24" borderId="13" xfId="5" applyFont="1" applyFill="1" applyBorder="1" applyAlignment="1">
      <alignment horizontal="left" vertical="center"/>
    </xf>
    <xf numFmtId="0" fontId="101" fillId="24" borderId="14" xfId="5" applyFont="1" applyFill="1" applyBorder="1" applyAlignment="1">
      <alignment horizontal="left" vertical="center"/>
    </xf>
    <xf numFmtId="0" fontId="90" fillId="0" borderId="0" xfId="5" applyFont="1" applyBorder="1" applyAlignment="1" applyProtection="1">
      <alignment horizontal="left" vertical="top"/>
      <protection hidden="1"/>
    </xf>
    <xf numFmtId="0" fontId="85" fillId="0" borderId="13" xfId="5" applyFont="1" applyBorder="1" applyAlignment="1" applyProtection="1">
      <alignment horizontal="left" vertical="center"/>
      <protection hidden="1"/>
    </xf>
    <xf numFmtId="164" fontId="26" fillId="0" borderId="59" xfId="6" applyFont="1" applyBorder="1" applyAlignment="1" applyProtection="1">
      <alignment horizontal="center" vertical="center"/>
      <protection hidden="1"/>
    </xf>
    <xf numFmtId="164" fontId="26" fillId="0" borderId="55" xfId="6" applyFont="1" applyBorder="1" applyAlignment="1" applyProtection="1">
      <alignment horizontal="center" vertical="center"/>
      <protection hidden="1"/>
    </xf>
    <xf numFmtId="0" fontId="42" fillId="0" borderId="0" xfId="5" applyFont="1" applyBorder="1" applyAlignment="1" applyProtection="1">
      <alignment horizontal="left" vertical="center" wrapText="1"/>
      <protection hidden="1"/>
    </xf>
    <xf numFmtId="0" fontId="105" fillId="0" borderId="0" xfId="5" applyFont="1" applyBorder="1" applyAlignment="1" applyProtection="1">
      <alignment horizontal="left" vertical="center" wrapText="1"/>
      <protection hidden="1"/>
    </xf>
    <xf numFmtId="0" fontId="90" fillId="0" borderId="0" xfId="5" applyFont="1" applyBorder="1" applyAlignment="1" applyProtection="1">
      <alignment horizontal="left"/>
      <protection hidden="1"/>
    </xf>
    <xf numFmtId="0" fontId="90" fillId="0" borderId="43" xfId="5" applyFont="1" applyBorder="1" applyAlignment="1" applyProtection="1">
      <alignment horizontal="left"/>
      <protection hidden="1"/>
    </xf>
    <xf numFmtId="0" fontId="90" fillId="0" borderId="0" xfId="5" applyFont="1" applyBorder="1" applyAlignment="1" applyProtection="1">
      <alignment horizontal="left" vertical="justify"/>
      <protection hidden="1"/>
    </xf>
    <xf numFmtId="0" fontId="90" fillId="0" borderId="43" xfId="5" applyFont="1" applyBorder="1" applyAlignment="1" applyProtection="1">
      <alignment horizontal="left" vertical="justify"/>
      <protection hidden="1"/>
    </xf>
    <xf numFmtId="0" fontId="85" fillId="0" borderId="0" xfId="5" applyFont="1" applyBorder="1" applyAlignment="1" applyProtection="1">
      <alignment horizontal="left"/>
      <protection hidden="1"/>
    </xf>
    <xf numFmtId="0" fontId="25" fillId="0" borderId="0" xfId="5" applyFont="1" applyBorder="1" applyAlignment="1" applyProtection="1">
      <alignment horizontal="left" vertical="justify"/>
      <protection hidden="1"/>
    </xf>
    <xf numFmtId="0" fontId="25" fillId="0" borderId="43" xfId="5" applyFont="1" applyBorder="1" applyAlignment="1" applyProtection="1">
      <alignment horizontal="left" vertical="justify"/>
      <protection hidden="1"/>
    </xf>
    <xf numFmtId="0" fontId="24" fillId="0" borderId="12" xfId="5" applyFont="1" applyBorder="1" applyAlignment="1" applyProtection="1">
      <alignment horizontal="left" vertical="center"/>
      <protection hidden="1"/>
    </xf>
    <xf numFmtId="0" fontId="24" fillId="0" borderId="14" xfId="5" applyFont="1" applyBorder="1" applyAlignment="1" applyProtection="1">
      <alignment horizontal="left" vertical="center"/>
      <protection hidden="1"/>
    </xf>
    <xf numFmtId="0" fontId="24" fillId="0" borderId="10" xfId="5" applyFont="1" applyBorder="1" applyAlignment="1" applyProtection="1">
      <alignment horizontal="left" vertical="center"/>
      <protection hidden="1"/>
    </xf>
    <xf numFmtId="0" fontId="24" fillId="0" borderId="11" xfId="5" applyFont="1" applyBorder="1" applyAlignment="1" applyProtection="1">
      <alignment horizontal="left" vertical="center"/>
      <protection hidden="1"/>
    </xf>
    <xf numFmtId="0" fontId="101" fillId="24" borderId="6" xfId="5" applyFont="1" applyFill="1" applyBorder="1" applyAlignment="1" applyProtection="1">
      <alignment horizontal="center" vertical="center"/>
      <protection hidden="1"/>
    </xf>
    <xf numFmtId="0" fontId="101" fillId="24" borderId="7" xfId="5" applyFont="1" applyFill="1" applyBorder="1" applyAlignment="1" applyProtection="1">
      <alignment horizontal="center" vertical="center"/>
      <protection hidden="1"/>
    </xf>
    <xf numFmtId="0" fontId="101" fillId="24" borderId="8" xfId="5" applyFont="1" applyFill="1" applyBorder="1" applyAlignment="1" applyProtection="1">
      <alignment horizontal="center" vertical="center"/>
      <protection hidden="1"/>
    </xf>
    <xf numFmtId="49" fontId="106" fillId="24" borderId="6" xfId="5" applyNumberFormat="1" applyFont="1" applyFill="1" applyBorder="1" applyAlignment="1" applyProtection="1">
      <alignment horizontal="left" vertical="center"/>
      <protection hidden="1"/>
    </xf>
    <xf numFmtId="49" fontId="106" fillId="24" borderId="7" xfId="5" applyNumberFormat="1" applyFont="1" applyFill="1" applyBorder="1" applyAlignment="1" applyProtection="1">
      <alignment horizontal="left" vertical="center"/>
      <protection hidden="1"/>
    </xf>
    <xf numFmtId="49" fontId="106" fillId="24" borderId="8" xfId="5" applyNumberFormat="1" applyFont="1" applyFill="1" applyBorder="1" applyAlignment="1" applyProtection="1">
      <alignment horizontal="left" vertical="center"/>
      <protection hidden="1"/>
    </xf>
    <xf numFmtId="0" fontId="85" fillId="0" borderId="9" xfId="5" applyFont="1" applyBorder="1" applyAlignment="1" applyProtection="1">
      <alignment horizontal="right" vertical="center"/>
      <protection hidden="1"/>
    </xf>
    <xf numFmtId="0" fontId="85" fillId="0" borderId="10" xfId="5" applyFont="1" applyBorder="1" applyAlignment="1" applyProtection="1">
      <alignment horizontal="right" vertical="center"/>
      <protection hidden="1"/>
    </xf>
    <xf numFmtId="164" fontId="26" fillId="0" borderId="10" xfId="6" applyFont="1" applyBorder="1" applyAlignment="1" applyProtection="1">
      <alignment horizontal="left" vertical="center"/>
      <protection hidden="1"/>
    </xf>
    <xf numFmtId="164" fontId="26" fillId="0" borderId="11" xfId="6" applyFont="1" applyBorder="1" applyAlignment="1" applyProtection="1">
      <alignment horizontal="left" vertical="center"/>
      <protection hidden="1"/>
    </xf>
    <xf numFmtId="0" fontId="71" fillId="0" borderId="13" xfId="5" applyFont="1" applyBorder="1" applyAlignment="1" applyProtection="1">
      <alignment horizontal="center" vertical="center"/>
      <protection hidden="1"/>
    </xf>
    <xf numFmtId="0" fontId="24" fillId="0" borderId="0" xfId="5" applyFont="1" applyBorder="1" applyAlignment="1" applyProtection="1">
      <alignment horizontal="left" vertical="top"/>
      <protection hidden="1"/>
    </xf>
    <xf numFmtId="0" fontId="24" fillId="0" borderId="19" xfId="5" applyFont="1" applyBorder="1" applyAlignment="1" applyProtection="1">
      <alignment horizontal="left" vertical="top"/>
      <protection hidden="1"/>
    </xf>
    <xf numFmtId="0" fontId="71" fillId="0" borderId="0" xfId="5" applyFont="1" applyBorder="1" applyAlignment="1" applyProtection="1">
      <alignment horizontal="center" vertical="center"/>
      <protection hidden="1"/>
    </xf>
    <xf numFmtId="49" fontId="71" fillId="24" borderId="6" xfId="5" applyNumberFormat="1" applyFont="1" applyFill="1" applyBorder="1" applyAlignment="1" applyProtection="1">
      <alignment horizontal="left" vertical="center"/>
      <protection hidden="1"/>
    </xf>
    <xf numFmtId="49" fontId="71" fillId="24" borderId="7" xfId="5" applyNumberFormat="1" applyFont="1" applyFill="1" applyBorder="1" applyAlignment="1" applyProtection="1">
      <alignment horizontal="left" vertical="center"/>
      <protection hidden="1"/>
    </xf>
    <xf numFmtId="49" fontId="71" fillId="24" borderId="8" xfId="5" applyNumberFormat="1" applyFont="1" applyFill="1" applyBorder="1" applyAlignment="1" applyProtection="1">
      <alignment horizontal="left" vertical="center"/>
      <protection hidden="1"/>
    </xf>
    <xf numFmtId="0" fontId="99" fillId="0" borderId="0" xfId="5" applyFont="1" applyBorder="1" applyAlignment="1" applyProtection="1">
      <alignment horizontal="left" vertical="center"/>
      <protection hidden="1"/>
    </xf>
    <xf numFmtId="0" fontId="85" fillId="0" borderId="43" xfId="5" applyFont="1" applyBorder="1" applyAlignment="1" applyProtection="1">
      <alignment horizontal="left" vertical="center"/>
      <protection hidden="1"/>
    </xf>
    <xf numFmtId="0" fontId="25" fillId="15" borderId="0" xfId="5" applyFont="1" applyFill="1" applyBorder="1" applyAlignment="1" applyProtection="1">
      <alignment horizontal="left" vertical="center"/>
      <protection hidden="1"/>
    </xf>
    <xf numFmtId="49" fontId="26" fillId="0" borderId="62" xfId="5" applyNumberFormat="1" applyFont="1" applyBorder="1" applyAlignment="1" applyProtection="1">
      <alignment horizontal="center" vertical="center"/>
      <protection hidden="1"/>
    </xf>
    <xf numFmtId="49" fontId="26" fillId="0" borderId="42" xfId="5" applyNumberFormat="1" applyFont="1" applyBorder="1" applyAlignment="1" applyProtection="1">
      <alignment horizontal="center" vertical="center"/>
      <protection hidden="1"/>
    </xf>
    <xf numFmtId="49" fontId="26" fillId="0" borderId="44" xfId="5" applyNumberFormat="1" applyFont="1" applyBorder="1" applyAlignment="1" applyProtection="1">
      <alignment horizontal="center" vertical="center"/>
      <protection hidden="1"/>
    </xf>
    <xf numFmtId="49" fontId="26" fillId="0" borderId="63" xfId="5" applyNumberFormat="1" applyFont="1" applyBorder="1" applyAlignment="1" applyProtection="1">
      <alignment horizontal="center" vertical="center"/>
      <protection hidden="1"/>
    </xf>
    <xf numFmtId="49" fontId="26" fillId="0" borderId="64" xfId="5" applyNumberFormat="1" applyFont="1" applyBorder="1" applyAlignment="1" applyProtection="1">
      <alignment horizontal="center" vertical="center"/>
      <protection hidden="1"/>
    </xf>
    <xf numFmtId="49" fontId="26" fillId="0" borderId="65" xfId="5" applyNumberFormat="1" applyFont="1" applyBorder="1" applyAlignment="1" applyProtection="1">
      <alignment horizontal="center" vertical="center"/>
      <protection hidden="1"/>
    </xf>
    <xf numFmtId="0" fontId="24" fillId="24" borderId="6" xfId="5" applyFont="1" applyFill="1" applyBorder="1" applyAlignment="1" applyProtection="1">
      <alignment horizontal="center" vertical="center"/>
      <protection hidden="1"/>
    </xf>
    <xf numFmtId="0" fontId="24" fillId="24" borderId="8" xfId="5" applyFont="1" applyFill="1" applyBorder="1" applyAlignment="1" applyProtection="1">
      <alignment horizontal="center" vertical="center"/>
      <protection hidden="1"/>
    </xf>
    <xf numFmtId="164" fontId="6" fillId="0" borderId="0" xfId="6" applyFont="1" applyBorder="1" applyAlignment="1" applyProtection="1">
      <alignment horizontal="center" vertical="center"/>
      <protection hidden="1"/>
    </xf>
    <xf numFmtId="164" fontId="6" fillId="0" borderId="19" xfId="6" applyFont="1" applyBorder="1" applyAlignment="1" applyProtection="1">
      <alignment horizontal="center" vertical="center"/>
      <protection hidden="1"/>
    </xf>
    <xf numFmtId="14" fontId="6" fillId="0" borderId="13" xfId="6" applyNumberFormat="1" applyFont="1" applyBorder="1" applyAlignment="1" applyProtection="1">
      <alignment horizontal="left" vertical="center"/>
      <protection hidden="1"/>
    </xf>
    <xf numFmtId="164" fontId="6" fillId="0" borderId="13" xfId="6" applyFont="1" applyBorder="1" applyAlignment="1" applyProtection="1">
      <alignment horizontal="center" vertical="center"/>
      <protection hidden="1"/>
    </xf>
    <xf numFmtId="164" fontId="6" fillId="0" borderId="0" xfId="6" applyFont="1" applyBorder="1" applyAlignment="1" applyProtection="1">
      <alignment vertical="center"/>
      <protection hidden="1"/>
    </xf>
    <xf numFmtId="164" fontId="26" fillId="0" borderId="0" xfId="6" applyFont="1" applyBorder="1" applyAlignment="1" applyProtection="1">
      <alignment horizontal="left" vertical="center"/>
      <protection hidden="1"/>
    </xf>
    <xf numFmtId="164" fontId="26" fillId="0" borderId="19" xfId="6" applyFont="1" applyBorder="1" applyAlignment="1" applyProtection="1">
      <alignment horizontal="left" vertical="center"/>
      <protection hidden="1"/>
    </xf>
    <xf numFmtId="164" fontId="46" fillId="0" borderId="13" xfId="6" applyFont="1" applyBorder="1" applyAlignment="1" applyProtection="1">
      <alignment horizontal="center" vertical="center"/>
      <protection hidden="1"/>
    </xf>
    <xf numFmtId="164" fontId="46" fillId="0" borderId="14" xfId="6" applyFont="1" applyBorder="1" applyAlignment="1" applyProtection="1">
      <alignment horizontal="center" vertical="center"/>
      <protection hidden="1"/>
    </xf>
    <xf numFmtId="0" fontId="26" fillId="0" borderId="17" xfId="5" applyFont="1" applyFill="1" applyBorder="1" applyAlignment="1" applyProtection="1">
      <alignment horizontal="left" vertical="center"/>
      <protection hidden="1"/>
    </xf>
    <xf numFmtId="0" fontId="26" fillId="0" borderId="0" xfId="5" applyFont="1" applyFill="1" applyBorder="1" applyAlignment="1" applyProtection="1">
      <alignment horizontal="left" vertical="center"/>
      <protection hidden="1"/>
    </xf>
    <xf numFmtId="0" fontId="26" fillId="0" borderId="0" xfId="5" applyFont="1" applyFill="1" applyBorder="1" applyAlignment="1" applyProtection="1">
      <alignment horizontal="center" vertical="center"/>
      <protection hidden="1"/>
    </xf>
    <xf numFmtId="0" fontId="26" fillId="0" borderId="19" xfId="5" applyFont="1" applyFill="1" applyBorder="1" applyAlignment="1" applyProtection="1">
      <alignment horizontal="left" vertical="center"/>
      <protection hidden="1"/>
    </xf>
    <xf numFmtId="0" fontId="71" fillId="15" borderId="9" xfId="26" applyFont="1" applyFill="1" applyBorder="1" applyAlignment="1">
      <alignment horizontal="center"/>
    </xf>
    <xf numFmtId="0" fontId="71" fillId="15" borderId="11" xfId="26" applyFont="1" applyFill="1" applyBorder="1" applyAlignment="1">
      <alignment horizontal="center"/>
    </xf>
    <xf numFmtId="0" fontId="73" fillId="5" borderId="7" xfId="26" applyFont="1" applyFill="1" applyBorder="1" applyAlignment="1">
      <alignment horizontal="center"/>
    </xf>
    <xf numFmtId="0" fontId="73" fillId="5" borderId="8" xfId="26" applyFont="1" applyFill="1" applyBorder="1" applyAlignment="1">
      <alignment horizontal="center"/>
    </xf>
    <xf numFmtId="0" fontId="71" fillId="15" borderId="12" xfId="26" applyFont="1" applyFill="1" applyBorder="1" applyAlignment="1">
      <alignment horizontal="center"/>
    </xf>
    <xf numFmtId="0" fontId="71" fillId="15" borderId="14" xfId="26" applyFont="1" applyFill="1" applyBorder="1" applyAlignment="1">
      <alignment horizontal="center"/>
    </xf>
    <xf numFmtId="0" fontId="24" fillId="0" borderId="17" xfId="5" applyFont="1" applyFill="1" applyBorder="1" applyAlignment="1" applyProtection="1">
      <alignment horizontal="left" vertical="center"/>
      <protection hidden="1"/>
    </xf>
    <xf numFmtId="0" fontId="24" fillId="0" borderId="0" xfId="5" applyFont="1" applyFill="1" applyBorder="1" applyAlignment="1" applyProtection="1">
      <alignment horizontal="left" vertical="center"/>
      <protection hidden="1"/>
    </xf>
    <xf numFmtId="164" fontId="23" fillId="0" borderId="0" xfId="6" applyFont="1" applyFill="1" applyBorder="1" applyAlignment="1" applyProtection="1">
      <alignment horizontal="left" vertical="center"/>
      <protection hidden="1"/>
    </xf>
    <xf numFmtId="164" fontId="46" fillId="0" borderId="0" xfId="6" applyFont="1" applyFill="1" applyBorder="1" applyAlignment="1" applyProtection="1">
      <alignment horizontal="left" vertical="center"/>
      <protection hidden="1"/>
    </xf>
    <xf numFmtId="0" fontId="26" fillId="0" borderId="66" xfId="5" applyFont="1" applyFill="1" applyBorder="1" applyAlignment="1" applyProtection="1">
      <alignment horizontal="right"/>
      <protection hidden="1"/>
    </xf>
    <xf numFmtId="0" fontId="26" fillId="0" borderId="0" xfId="5" applyFont="1" applyFill="1" applyBorder="1" applyAlignment="1" applyProtection="1">
      <alignment horizontal="right"/>
      <protection hidden="1"/>
    </xf>
    <xf numFmtId="164" fontId="46" fillId="0" borderId="0" xfId="6" applyFont="1" applyFill="1" applyBorder="1" applyAlignment="1" applyProtection="1">
      <alignment horizontal="center" vertical="center"/>
      <protection hidden="1"/>
    </xf>
    <xf numFmtId="0" fontId="74" fillId="15" borderId="9" xfId="26" applyFont="1" applyFill="1" applyBorder="1" applyAlignment="1">
      <alignment horizontal="center" vertical="center"/>
    </xf>
    <xf numFmtId="0" fontId="74" fillId="15" borderId="10" xfId="26" applyFont="1" applyFill="1" applyBorder="1" applyAlignment="1">
      <alignment horizontal="center" vertical="center"/>
    </xf>
    <xf numFmtId="0" fontId="74" fillId="15" borderId="11" xfId="26" applyFont="1" applyFill="1" applyBorder="1" applyAlignment="1">
      <alignment horizontal="center" vertical="center"/>
    </xf>
    <xf numFmtId="0" fontId="6" fillId="5" borderId="18" xfId="26" applyFont="1" applyFill="1" applyBorder="1" applyAlignment="1">
      <alignment horizontal="center"/>
    </xf>
    <xf numFmtId="0" fontId="6" fillId="5" borderId="19" xfId="26" applyFont="1" applyFill="1" applyBorder="1" applyAlignment="1">
      <alignment horizontal="center"/>
    </xf>
    <xf numFmtId="0" fontId="6" fillId="5" borderId="40" xfId="26" applyFont="1" applyFill="1" applyBorder="1" applyAlignment="1">
      <alignment horizontal="center"/>
    </xf>
    <xf numFmtId="0" fontId="6" fillId="5" borderId="16" xfId="26" applyFont="1" applyFill="1" applyBorder="1" applyAlignment="1">
      <alignment horizontal="center"/>
    </xf>
    <xf numFmtId="0" fontId="90" fillId="0" borderId="67" xfId="5" applyFont="1" applyBorder="1" applyAlignment="1" applyProtection="1">
      <alignment horizontal="left" vertical="center"/>
      <protection hidden="1"/>
    </xf>
    <xf numFmtId="0" fontId="90" fillId="0" borderId="24" xfId="5" applyFont="1" applyBorder="1" applyAlignment="1" applyProtection="1">
      <alignment horizontal="left" vertical="center"/>
      <protection hidden="1"/>
    </xf>
    <xf numFmtId="0" fontId="90" fillId="0" borderId="68" xfId="5" applyFont="1" applyBorder="1" applyAlignment="1" applyProtection="1">
      <alignment horizontal="left" vertical="center"/>
      <protection hidden="1"/>
    </xf>
    <xf numFmtId="0" fontId="90" fillId="0" borderId="69" xfId="5" applyFont="1" applyBorder="1" applyAlignment="1" applyProtection="1">
      <alignment vertical="center"/>
      <protection hidden="1"/>
    </xf>
    <xf numFmtId="0" fontId="90" fillId="0" borderId="30" xfId="5" applyFont="1" applyBorder="1" applyAlignment="1" applyProtection="1">
      <alignment vertical="center"/>
      <protection hidden="1"/>
    </xf>
    <xf numFmtId="0" fontId="90" fillId="0" borderId="25" xfId="5" applyFont="1" applyBorder="1" applyAlignment="1" applyProtection="1">
      <alignment horizontal="left" vertical="center"/>
      <protection hidden="1"/>
    </xf>
    <xf numFmtId="0" fontId="90" fillId="0" borderId="26" xfId="5" applyFont="1" applyBorder="1" applyAlignment="1" applyProtection="1">
      <alignment horizontal="left" vertical="center"/>
      <protection hidden="1"/>
    </xf>
    <xf numFmtId="0" fontId="90" fillId="0" borderId="27" xfId="5" applyFont="1" applyBorder="1" applyAlignment="1" applyProtection="1">
      <alignment horizontal="left" vertical="center"/>
      <protection hidden="1"/>
    </xf>
    <xf numFmtId="0" fontId="90" fillId="0" borderId="50" xfId="5" applyFont="1" applyBorder="1" applyAlignment="1" applyProtection="1">
      <alignment vertical="center"/>
      <protection hidden="1"/>
    </xf>
    <xf numFmtId="0" fontId="90" fillId="0" borderId="5" xfId="5" applyFont="1" applyBorder="1" applyAlignment="1" applyProtection="1">
      <alignment vertical="center"/>
      <protection hidden="1"/>
    </xf>
    <xf numFmtId="0" fontId="25" fillId="0" borderId="70" xfId="5" applyFont="1" applyBorder="1" applyAlignment="1" applyProtection="1">
      <alignment horizontal="left" vertical="center"/>
      <protection hidden="1"/>
    </xf>
    <xf numFmtId="0" fontId="90" fillId="0" borderId="48" xfId="5" applyFont="1" applyBorder="1" applyAlignment="1" applyProtection="1">
      <alignment horizontal="left" vertical="center"/>
      <protection hidden="1"/>
    </xf>
    <xf numFmtId="0" fontId="90" fillId="0" borderId="49" xfId="5" applyFont="1" applyBorder="1" applyAlignment="1" applyProtection="1">
      <alignment horizontal="left" vertical="center"/>
      <protection hidden="1"/>
    </xf>
    <xf numFmtId="0" fontId="90" fillId="0" borderId="70" xfId="5" applyFont="1" applyBorder="1" applyAlignment="1" applyProtection="1">
      <alignment horizontal="left" vertical="center"/>
      <protection hidden="1"/>
    </xf>
    <xf numFmtId="0" fontId="90" fillId="0" borderId="70" xfId="5" applyFont="1" applyBorder="1" applyAlignment="1" applyProtection="1">
      <alignment horizontal="center" vertical="center"/>
      <protection hidden="1"/>
    </xf>
    <xf numFmtId="0" fontId="90" fillId="0" borderId="48" xfId="5" applyFont="1" applyBorder="1" applyAlignment="1" applyProtection="1">
      <alignment horizontal="center" vertical="center"/>
      <protection hidden="1"/>
    </xf>
    <xf numFmtId="0" fontId="90" fillId="0" borderId="49" xfId="5" applyFont="1" applyBorder="1" applyAlignment="1" applyProtection="1">
      <alignment horizontal="center" vertical="center"/>
      <protection hidden="1"/>
    </xf>
    <xf numFmtId="0" fontId="25" fillId="0" borderId="70" xfId="5" applyFont="1" applyBorder="1" applyAlignment="1" applyProtection="1">
      <alignment horizontal="center" vertical="center"/>
      <protection hidden="1"/>
    </xf>
    <xf numFmtId="0" fontId="25" fillId="0" borderId="48" xfId="5" applyFont="1" applyBorder="1" applyAlignment="1" applyProtection="1">
      <alignment horizontal="center" vertical="center"/>
      <protection hidden="1"/>
    </xf>
    <xf numFmtId="0" fontId="25" fillId="0" borderId="49" xfId="5" applyFont="1" applyBorder="1" applyAlignment="1" applyProtection="1">
      <alignment horizontal="center" vertical="center"/>
      <protection hidden="1"/>
    </xf>
    <xf numFmtId="0" fontId="25" fillId="0" borderId="50" xfId="5" applyFont="1" applyBorder="1" applyAlignment="1" applyProtection="1">
      <alignment horizontal="left" vertical="center"/>
      <protection hidden="1"/>
    </xf>
    <xf numFmtId="0" fontId="25" fillId="0" borderId="5" xfId="5" applyFont="1" applyBorder="1" applyAlignment="1" applyProtection="1">
      <alignment horizontal="left" vertical="center"/>
      <protection hidden="1"/>
    </xf>
    <xf numFmtId="0" fontId="25" fillId="0" borderId="47" xfId="5" applyFont="1" applyBorder="1" applyAlignment="1" applyProtection="1">
      <alignment horizontal="left" vertical="center"/>
      <protection hidden="1"/>
    </xf>
    <xf numFmtId="0" fontId="23" fillId="0" borderId="67" xfId="5" applyFont="1" applyBorder="1" applyAlignment="1" applyProtection="1">
      <alignment horizontal="left" vertical="center"/>
      <protection hidden="1"/>
    </xf>
    <xf numFmtId="0" fontId="23" fillId="0" borderId="24" xfId="5" applyFont="1" applyBorder="1" applyAlignment="1" applyProtection="1">
      <alignment horizontal="left" vertical="center"/>
      <protection hidden="1"/>
    </xf>
    <xf numFmtId="0" fontId="23" fillId="0" borderId="68" xfId="5" applyFont="1" applyBorder="1" applyAlignment="1" applyProtection="1">
      <alignment horizontal="left" vertical="center"/>
      <protection hidden="1"/>
    </xf>
    <xf numFmtId="0" fontId="25" fillId="0" borderId="25" xfId="5" applyFont="1" applyBorder="1" applyAlignment="1" applyProtection="1">
      <alignment horizontal="left" vertical="center"/>
      <protection hidden="1"/>
    </xf>
    <xf numFmtId="0" fontId="25" fillId="0" borderId="26" xfId="5" applyFont="1" applyBorder="1" applyAlignment="1" applyProtection="1">
      <alignment horizontal="left" vertical="center"/>
      <protection hidden="1"/>
    </xf>
    <xf numFmtId="0" fontId="25" fillId="0" borderId="27" xfId="5" applyFont="1" applyBorder="1" applyAlignment="1" applyProtection="1">
      <alignment horizontal="left" vertical="center"/>
      <protection hidden="1"/>
    </xf>
    <xf numFmtId="0" fontId="25" fillId="0" borderId="48" xfId="5" applyFont="1" applyBorder="1" applyAlignment="1" applyProtection="1">
      <alignment horizontal="left" vertical="center"/>
      <protection hidden="1"/>
    </xf>
    <xf numFmtId="0" fontId="25" fillId="0" borderId="49" xfId="5" applyFont="1" applyBorder="1" applyAlignment="1" applyProtection="1">
      <alignment horizontal="left" vertical="center"/>
      <protection hidden="1"/>
    </xf>
    <xf numFmtId="0" fontId="90" fillId="0" borderId="67" xfId="5" applyFont="1" applyBorder="1" applyAlignment="1" applyProtection="1">
      <alignment horizontal="left" vertical="top"/>
      <protection hidden="1"/>
    </xf>
    <xf numFmtId="0" fontId="90" fillId="0" borderId="24" xfId="5" applyFont="1" applyBorder="1" applyAlignment="1" applyProtection="1">
      <alignment horizontal="left" vertical="top"/>
      <protection hidden="1"/>
    </xf>
    <xf numFmtId="0" fontId="90" fillId="0" borderId="68" xfId="5" applyFont="1" applyBorder="1" applyAlignment="1" applyProtection="1">
      <alignment horizontal="left" vertical="top"/>
      <protection hidden="1"/>
    </xf>
    <xf numFmtId="0" fontId="90" fillId="0" borderId="25" xfId="5" applyFont="1" applyBorder="1" applyAlignment="1" applyProtection="1">
      <alignment horizontal="left" vertical="top"/>
      <protection hidden="1"/>
    </xf>
    <xf numFmtId="0" fontId="90" fillId="0" borderId="26" xfId="5" applyFont="1" applyBorder="1" applyAlignment="1" applyProtection="1">
      <alignment horizontal="left" vertical="top"/>
      <protection hidden="1"/>
    </xf>
    <xf numFmtId="0" fontId="90" fillId="0" borderId="27" xfId="5" applyFont="1" applyBorder="1" applyAlignment="1" applyProtection="1">
      <alignment horizontal="left" vertical="top"/>
      <protection hidden="1"/>
    </xf>
    <xf numFmtId="0" fontId="90" fillId="0" borderId="71" xfId="5" applyFont="1" applyBorder="1" applyAlignment="1" applyProtection="1">
      <alignment horizontal="center" vertical="center"/>
      <protection hidden="1"/>
    </xf>
    <xf numFmtId="0" fontId="90" fillId="0" borderId="72" xfId="5" applyFont="1" applyBorder="1" applyAlignment="1" applyProtection="1">
      <alignment horizontal="center" vertical="center"/>
      <protection hidden="1"/>
    </xf>
    <xf numFmtId="0" fontId="90" fillId="0" borderId="73" xfId="5" applyFont="1" applyBorder="1" applyAlignment="1" applyProtection="1">
      <alignment horizontal="center" vertical="center"/>
      <protection hidden="1"/>
    </xf>
    <xf numFmtId="0" fontId="85" fillId="0" borderId="74" xfId="5" applyFont="1" applyFill="1" applyBorder="1" applyAlignment="1" applyProtection="1">
      <alignment horizontal="center" vertical="center"/>
      <protection hidden="1"/>
    </xf>
    <xf numFmtId="0" fontId="85" fillId="0" borderId="75" xfId="5" applyFont="1" applyFill="1" applyBorder="1" applyAlignment="1" applyProtection="1">
      <alignment horizontal="center" vertical="center"/>
      <protection hidden="1"/>
    </xf>
    <xf numFmtId="0" fontId="85" fillId="0" borderId="76" xfId="5" applyFont="1" applyFill="1" applyBorder="1" applyAlignment="1" applyProtection="1">
      <alignment horizontal="center" vertical="center"/>
      <protection hidden="1"/>
    </xf>
    <xf numFmtId="0" fontId="90" fillId="0" borderId="20" xfId="5" applyFont="1" applyBorder="1" applyAlignment="1" applyProtection="1">
      <alignment horizontal="left" vertical="center"/>
      <protection hidden="1"/>
    </xf>
    <xf numFmtId="0" fontId="90" fillId="0" borderId="32" xfId="5" applyFont="1" applyBorder="1" applyAlignment="1" applyProtection="1">
      <alignment horizontal="left" vertical="center"/>
      <protection hidden="1"/>
    </xf>
    <xf numFmtId="0" fontId="90" fillId="0" borderId="33" xfId="5" applyFont="1" applyBorder="1" applyAlignment="1" applyProtection="1">
      <alignment horizontal="left" vertical="center"/>
      <protection hidden="1"/>
    </xf>
    <xf numFmtId="0" fontId="85" fillId="0" borderId="77" xfId="5" applyFont="1" applyFill="1" applyBorder="1" applyAlignment="1" applyProtection="1">
      <alignment horizontal="center" vertical="center"/>
      <protection hidden="1"/>
    </xf>
    <xf numFmtId="0" fontId="85" fillId="0" borderId="78" xfId="5" applyFont="1" applyFill="1" applyBorder="1" applyAlignment="1" applyProtection="1">
      <alignment horizontal="center" vertical="center"/>
      <protection hidden="1"/>
    </xf>
    <xf numFmtId="0" fontId="85" fillId="0" borderId="79" xfId="5" applyFont="1" applyFill="1" applyBorder="1" applyAlignment="1" applyProtection="1">
      <alignment horizontal="center" vertical="center"/>
      <protection hidden="1"/>
    </xf>
    <xf numFmtId="0" fontId="17" fillId="15" borderId="6" xfId="26" applyFont="1" applyFill="1" applyBorder="1" applyAlignment="1">
      <alignment horizontal="right"/>
    </xf>
    <xf numFmtId="0" fontId="17" fillId="15" borderId="7" xfId="26" applyFont="1" applyFill="1" applyBorder="1" applyAlignment="1">
      <alignment horizontal="right"/>
    </xf>
    <xf numFmtId="0" fontId="17" fillId="15" borderId="8" xfId="26" applyFont="1" applyFill="1" applyBorder="1" applyAlignment="1">
      <alignment horizontal="right"/>
    </xf>
    <xf numFmtId="0" fontId="17" fillId="15" borderId="6" xfId="5" applyFont="1" applyFill="1" applyBorder="1" applyAlignment="1" applyProtection="1">
      <alignment horizontal="right" vertical="center"/>
      <protection hidden="1"/>
    </xf>
    <xf numFmtId="0" fontId="17" fillId="15" borderId="7" xfId="5" applyFont="1" applyFill="1" applyBorder="1" applyAlignment="1" applyProtection="1">
      <alignment horizontal="right" vertical="center"/>
      <protection hidden="1"/>
    </xf>
    <xf numFmtId="0" fontId="17" fillId="15" borderId="8" xfId="5" applyFont="1" applyFill="1" applyBorder="1" applyAlignment="1" applyProtection="1">
      <alignment horizontal="right" vertical="center"/>
      <protection hidden="1"/>
    </xf>
    <xf numFmtId="164" fontId="6" fillId="5" borderId="0" xfId="6" applyFont="1" applyFill="1" applyBorder="1" applyAlignment="1" applyProtection="1">
      <alignment horizontal="left" vertical="center"/>
      <protection hidden="1"/>
    </xf>
    <xf numFmtId="164" fontId="6" fillId="5" borderId="19" xfId="6" applyFont="1" applyFill="1" applyBorder="1" applyAlignment="1" applyProtection="1">
      <alignment horizontal="left" vertical="center"/>
      <protection hidden="1"/>
    </xf>
    <xf numFmtId="0" fontId="79" fillId="5" borderId="17" xfId="5" applyFont="1" applyFill="1" applyBorder="1" applyAlignment="1" applyProtection="1">
      <alignment horizontal="left" vertical="center"/>
      <protection hidden="1"/>
    </xf>
    <xf numFmtId="0" fontId="79" fillId="5" borderId="0" xfId="5" applyFont="1" applyFill="1" applyBorder="1" applyAlignment="1" applyProtection="1">
      <alignment horizontal="left" vertical="center"/>
      <protection hidden="1"/>
    </xf>
    <xf numFmtId="14" fontId="25" fillId="5" borderId="13" xfId="6" applyNumberFormat="1" applyFont="1" applyFill="1" applyBorder="1" applyAlignment="1" applyProtection="1">
      <alignment horizontal="left" vertical="center"/>
      <protection hidden="1"/>
    </xf>
    <xf numFmtId="164" fontId="25" fillId="5" borderId="13" xfId="6" applyFont="1" applyFill="1" applyBorder="1" applyAlignment="1" applyProtection="1">
      <alignment horizontal="left" vertical="center"/>
      <protection hidden="1"/>
    </xf>
    <xf numFmtId="0" fontId="24" fillId="5" borderId="9" xfId="5" applyFont="1" applyFill="1" applyBorder="1" applyAlignment="1" applyProtection="1">
      <alignment horizontal="left" vertical="center"/>
      <protection hidden="1"/>
    </xf>
    <xf numFmtId="0" fontId="24" fillId="5" borderId="10" xfId="5" applyFont="1" applyFill="1" applyBorder="1" applyAlignment="1" applyProtection="1">
      <alignment horizontal="left" vertical="center"/>
      <protection hidden="1"/>
    </xf>
    <xf numFmtId="0" fontId="27" fillId="5" borderId="10" xfId="5" applyFont="1" applyFill="1" applyBorder="1" applyAlignment="1" applyProtection="1">
      <alignment horizontal="center" vertical="center"/>
      <protection hidden="1"/>
    </xf>
    <xf numFmtId="0" fontId="27" fillId="5" borderId="11" xfId="5" applyFont="1" applyFill="1" applyBorder="1" applyAlignment="1" applyProtection="1">
      <alignment horizontal="center" vertical="center"/>
      <protection hidden="1"/>
    </xf>
    <xf numFmtId="0" fontId="24" fillId="5" borderId="11" xfId="5" applyFont="1" applyFill="1" applyBorder="1" applyAlignment="1" applyProtection="1">
      <alignment horizontal="left" vertical="center"/>
      <protection hidden="1"/>
    </xf>
    <xf numFmtId="0" fontId="24" fillId="5" borderId="17" xfId="5" applyFont="1" applyFill="1" applyBorder="1" applyAlignment="1" applyProtection="1">
      <alignment horizontal="left" vertical="center"/>
      <protection hidden="1"/>
    </xf>
    <xf numFmtId="0" fontId="24" fillId="5" borderId="0" xfId="5" applyFont="1" applyFill="1" applyBorder="1" applyAlignment="1" applyProtection="1">
      <alignment horizontal="left" vertical="center"/>
      <protection hidden="1"/>
    </xf>
    <xf numFmtId="0" fontId="114" fillId="15" borderId="9" xfId="5" applyFont="1" applyFill="1" applyBorder="1" applyAlignment="1" applyProtection="1">
      <alignment horizontal="center" vertical="center"/>
      <protection hidden="1"/>
    </xf>
    <xf numFmtId="0" fontId="114" fillId="15" borderId="10" xfId="5" applyFont="1" applyFill="1" applyBorder="1" applyAlignment="1" applyProtection="1">
      <alignment horizontal="center" vertical="center"/>
      <protection hidden="1"/>
    </xf>
    <xf numFmtId="0" fontId="114" fillId="15" borderId="11" xfId="5" applyFont="1" applyFill="1" applyBorder="1" applyAlignment="1" applyProtection="1">
      <alignment horizontal="center" vertical="center"/>
      <protection hidden="1"/>
    </xf>
    <xf numFmtId="0" fontId="114" fillId="15" borderId="12" xfId="5" applyFont="1" applyFill="1" applyBorder="1" applyAlignment="1" applyProtection="1">
      <alignment horizontal="center" vertical="center"/>
      <protection hidden="1"/>
    </xf>
    <xf numFmtId="0" fontId="114" fillId="15" borderId="13" xfId="5" applyFont="1" applyFill="1" applyBorder="1" applyAlignment="1" applyProtection="1">
      <alignment horizontal="center" vertical="center"/>
      <protection hidden="1"/>
    </xf>
    <xf numFmtId="0" fontId="114" fillId="15" borderId="14" xfId="5" applyFont="1" applyFill="1" applyBorder="1" applyAlignment="1" applyProtection="1">
      <alignment horizontal="center" vertical="center"/>
      <protection hidden="1"/>
    </xf>
    <xf numFmtId="0" fontId="115" fillId="0" borderId="17" xfId="5" applyFont="1" applyBorder="1" applyAlignment="1" applyProtection="1">
      <alignment horizontal="center" vertical="center"/>
      <protection hidden="1"/>
    </xf>
    <xf numFmtId="0" fontId="115" fillId="0" borderId="0" xfId="5" applyFont="1" applyBorder="1" applyAlignment="1" applyProtection="1">
      <alignment horizontal="center" vertical="center"/>
      <protection hidden="1"/>
    </xf>
    <xf numFmtId="0" fontId="115" fillId="0" borderId="19" xfId="5" applyFont="1" applyBorder="1" applyAlignment="1" applyProtection="1">
      <alignment horizontal="center" vertical="center"/>
      <protection hidden="1"/>
    </xf>
    <xf numFmtId="0" fontId="115" fillId="0" borderId="12" xfId="5" applyFont="1" applyBorder="1" applyAlignment="1" applyProtection="1">
      <alignment horizontal="center" vertical="center"/>
      <protection hidden="1"/>
    </xf>
    <xf numFmtId="0" fontId="115" fillId="0" borderId="13" xfId="5" applyFont="1" applyBorder="1" applyAlignment="1" applyProtection="1">
      <alignment horizontal="center" vertical="center"/>
      <protection hidden="1"/>
    </xf>
    <xf numFmtId="0" fontId="115" fillId="0" borderId="14" xfId="5" applyFont="1" applyBorder="1" applyAlignment="1" applyProtection="1">
      <alignment horizontal="center" vertical="center"/>
      <protection hidden="1"/>
    </xf>
    <xf numFmtId="0" fontId="5" fillId="0" borderId="17" xfId="5" applyFont="1" applyBorder="1" applyAlignment="1" applyProtection="1">
      <alignment horizontal="center" vertical="center"/>
      <protection hidden="1"/>
    </xf>
    <xf numFmtId="0" fontId="5" fillId="0" borderId="0" xfId="5" applyFont="1" applyBorder="1" applyAlignment="1" applyProtection="1">
      <alignment horizontal="center" vertical="center"/>
      <protection hidden="1"/>
    </xf>
    <xf numFmtId="0" fontId="5" fillId="0" borderId="19" xfId="5" applyFont="1" applyBorder="1" applyAlignment="1" applyProtection="1">
      <alignment horizontal="center" vertical="center"/>
      <protection hidden="1"/>
    </xf>
    <xf numFmtId="0" fontId="5" fillId="0" borderId="50" xfId="5" applyFont="1" applyBorder="1" applyAlignment="1" applyProtection="1">
      <alignment horizontal="center" vertical="center"/>
      <protection hidden="1"/>
    </xf>
    <xf numFmtId="0" fontId="5" fillId="0" borderId="5" xfId="5" applyFont="1" applyBorder="1" applyAlignment="1" applyProtection="1">
      <alignment horizontal="center" vertical="center"/>
      <protection hidden="1"/>
    </xf>
    <xf numFmtId="0" fontId="5" fillId="0" borderId="54" xfId="5" applyFont="1" applyBorder="1" applyAlignment="1" applyProtection="1">
      <alignment horizontal="center" vertical="center"/>
      <protection hidden="1"/>
    </xf>
    <xf numFmtId="164" fontId="6" fillId="0" borderId="50" xfId="6" applyFont="1" applyBorder="1" applyAlignment="1" applyProtection="1">
      <alignment horizontal="left" vertical="center"/>
      <protection hidden="1"/>
    </xf>
    <xf numFmtId="164" fontId="6" fillId="0" borderId="5" xfId="6" applyFont="1" applyBorder="1" applyAlignment="1" applyProtection="1">
      <alignment horizontal="left" vertical="center"/>
      <protection hidden="1"/>
    </xf>
    <xf numFmtId="0" fontId="6" fillId="0" borderId="5" xfId="6" applyNumberFormat="1" applyFont="1" applyBorder="1" applyAlignment="1" applyProtection="1">
      <alignment horizontal="left" vertical="center"/>
      <protection hidden="1"/>
    </xf>
    <xf numFmtId="0" fontId="6" fillId="0" borderId="54" xfId="6" applyNumberFormat="1" applyFont="1" applyBorder="1" applyAlignment="1" applyProtection="1">
      <alignment horizontal="left" vertical="center"/>
      <protection hidden="1"/>
    </xf>
    <xf numFmtId="0" fontId="6" fillId="0" borderId="50" xfId="5" applyFont="1" applyBorder="1" applyAlignment="1" applyProtection="1">
      <alignment horizontal="center" vertical="center" wrapText="1"/>
      <protection hidden="1"/>
    </xf>
    <xf numFmtId="0" fontId="6" fillId="0" borderId="5" xfId="5" applyFont="1" applyBorder="1" applyAlignment="1" applyProtection="1">
      <alignment horizontal="center" vertical="center" wrapText="1"/>
      <protection hidden="1"/>
    </xf>
    <xf numFmtId="0" fontId="6" fillId="0" borderId="54" xfId="5" applyFont="1" applyBorder="1" applyAlignment="1" applyProtection="1">
      <alignment horizontal="center" vertical="center" wrapText="1"/>
      <protection hidden="1"/>
    </xf>
    <xf numFmtId="164" fontId="6" fillId="0" borderId="5" xfId="6" applyFont="1" applyBorder="1" applyAlignment="1" applyProtection="1">
      <alignment horizontal="center" vertical="center" wrapText="1"/>
      <protection hidden="1"/>
    </xf>
    <xf numFmtId="164" fontId="6" fillId="0" borderId="54" xfId="6" applyFont="1" applyBorder="1" applyAlignment="1" applyProtection="1">
      <alignment horizontal="center" vertical="center" wrapText="1"/>
      <protection hidden="1"/>
    </xf>
    <xf numFmtId="164" fontId="6" fillId="0" borderId="54" xfId="6" applyFont="1" applyBorder="1" applyAlignment="1" applyProtection="1">
      <alignment horizontal="left" vertical="center"/>
      <protection hidden="1"/>
    </xf>
    <xf numFmtId="0" fontId="5" fillId="0" borderId="50" xfId="5" applyFont="1" applyBorder="1" applyAlignment="1" applyProtection="1">
      <alignment horizontal="center" vertical="center" wrapText="1"/>
      <protection hidden="1"/>
    </xf>
    <xf numFmtId="0" fontId="5" fillId="0" borderId="5" xfId="5" applyFont="1" applyBorder="1" applyAlignment="1" applyProtection="1">
      <alignment horizontal="center" vertical="center" wrapText="1"/>
      <protection hidden="1"/>
    </xf>
    <xf numFmtId="0" fontId="116" fillId="0" borderId="50" xfId="5" applyFont="1" applyBorder="1" applyAlignment="1" applyProtection="1">
      <alignment horizontal="left" vertical="center" wrapText="1"/>
      <protection hidden="1"/>
    </xf>
    <xf numFmtId="0" fontId="116" fillId="0" borderId="5" xfId="5" applyFont="1" applyBorder="1" applyAlignment="1" applyProtection="1">
      <alignment horizontal="left" vertical="center" wrapText="1"/>
      <protection hidden="1"/>
    </xf>
    <xf numFmtId="0" fontId="6" fillId="0" borderId="5" xfId="5" applyFont="1" applyBorder="1" applyAlignment="1" applyProtection="1">
      <alignment horizontal="center" vertical="center"/>
      <protection hidden="1"/>
    </xf>
    <xf numFmtId="0" fontId="5" fillId="0" borderId="0" xfId="5" applyFont="1" applyBorder="1" applyAlignment="1" applyProtection="1">
      <alignment horizontal="left" vertical="center"/>
      <protection hidden="1"/>
    </xf>
    <xf numFmtId="0" fontId="115" fillId="0" borderId="0" xfId="5" applyFont="1" applyBorder="1" applyAlignment="1" applyProtection="1">
      <alignment horizontal="left" vertical="center"/>
      <protection hidden="1"/>
    </xf>
    <xf numFmtId="0" fontId="115" fillId="0" borderId="0" xfId="5" applyFont="1" applyFill="1" applyBorder="1" applyAlignment="1" applyProtection="1">
      <alignment horizontal="left" vertical="center"/>
      <protection hidden="1"/>
    </xf>
    <xf numFmtId="0" fontId="5" fillId="0" borderId="0" xfId="5" applyFont="1" applyBorder="1" applyAlignment="1" applyProtection="1">
      <alignment horizontal="left" vertical="center"/>
      <protection locked="0"/>
    </xf>
    <xf numFmtId="0" fontId="5" fillId="0" borderId="19" xfId="5" applyFont="1" applyBorder="1" applyAlignment="1" applyProtection="1">
      <alignment horizontal="left" vertical="center"/>
      <protection locked="0"/>
    </xf>
    <xf numFmtId="0" fontId="118" fillId="0" borderId="10" xfId="5" applyFont="1" applyBorder="1" applyAlignment="1" applyProtection="1">
      <alignment horizontal="left" vertical="center"/>
      <protection hidden="1"/>
    </xf>
    <xf numFmtId="0" fontId="115" fillId="0" borderId="7" xfId="5" applyFont="1" applyFill="1" applyBorder="1" applyAlignment="1" applyProtection="1">
      <alignment horizontal="left" vertical="center"/>
      <protection hidden="1"/>
    </xf>
    <xf numFmtId="0" fontId="120" fillId="0" borderId="0" xfId="5" applyFont="1" applyFill="1" applyBorder="1" applyAlignment="1" applyProtection="1">
      <alignment horizontal="left" vertical="center"/>
      <protection hidden="1"/>
    </xf>
    <xf numFmtId="0" fontId="115" fillId="0" borderId="13" xfId="5" applyFont="1" applyFill="1" applyBorder="1" applyAlignment="1" applyProtection="1">
      <alignment horizontal="left" vertical="center"/>
      <protection hidden="1"/>
    </xf>
    <xf numFmtId="0" fontId="116" fillId="0" borderId="30" xfId="5" applyFont="1" applyBorder="1" applyAlignment="1" applyProtection="1">
      <alignment horizontal="left" vertical="center"/>
      <protection hidden="1"/>
    </xf>
    <xf numFmtId="0" fontId="116" fillId="0" borderId="31" xfId="5" applyFont="1" applyBorder="1" applyAlignment="1" applyProtection="1">
      <alignment horizontal="left" vertical="center"/>
      <protection hidden="1"/>
    </xf>
    <xf numFmtId="0" fontId="116" fillId="0" borderId="5" xfId="5" applyFont="1" applyBorder="1" applyAlignment="1" applyProtection="1">
      <alignment horizontal="center" vertical="center"/>
      <protection hidden="1"/>
    </xf>
    <xf numFmtId="0" fontId="116" fillId="0" borderId="54" xfId="5" applyFont="1" applyBorder="1" applyAlignment="1" applyProtection="1">
      <alignment horizontal="center" vertical="center"/>
      <protection hidden="1"/>
    </xf>
    <xf numFmtId="0" fontId="5" fillId="0" borderId="10" xfId="5" applyFont="1" applyBorder="1" applyAlignment="1" applyProtection="1">
      <alignment horizontal="center" vertical="center"/>
      <protection hidden="1"/>
    </xf>
    <xf numFmtId="0" fontId="42" fillId="0" borderId="87" xfId="5" applyFont="1" applyBorder="1" applyAlignment="1" applyProtection="1">
      <alignment horizontal="center" vertical="center"/>
      <protection hidden="1"/>
    </xf>
    <xf numFmtId="0" fontId="42" fillId="0" borderId="34" xfId="5" applyFont="1" applyBorder="1" applyAlignment="1" applyProtection="1">
      <alignment horizontal="center" vertical="center"/>
      <protection hidden="1"/>
    </xf>
    <xf numFmtId="0" fontId="42" fillId="0" borderId="35" xfId="5" applyFont="1" applyBorder="1" applyAlignment="1" applyProtection="1">
      <alignment horizontal="center" vertical="center"/>
      <protection hidden="1"/>
    </xf>
    <xf numFmtId="0" fontId="5" fillId="0" borderId="10" xfId="5" applyFont="1" applyBorder="1" applyAlignment="1" applyProtection="1">
      <alignment horizontal="left" vertical="center"/>
      <protection hidden="1"/>
    </xf>
    <xf numFmtId="0" fontId="116" fillId="0" borderId="0" xfId="5" applyFont="1" applyBorder="1" applyAlignment="1" applyProtection="1">
      <alignment horizontal="right" vertical="center"/>
      <protection hidden="1"/>
    </xf>
    <xf numFmtId="0" fontId="23" fillId="0" borderId="19" xfId="5" applyFont="1" applyBorder="1" applyAlignment="1" applyProtection="1">
      <alignment horizontal="left" vertical="center"/>
      <protection hidden="1"/>
    </xf>
    <xf numFmtId="0" fontId="119" fillId="0" borderId="17" xfId="5" applyFont="1" applyBorder="1" applyAlignment="1" applyProtection="1">
      <alignment horizontal="center" vertical="center"/>
      <protection hidden="1"/>
    </xf>
    <xf numFmtId="0" fontId="119" fillId="0" borderId="0" xfId="5" applyFont="1" applyBorder="1" applyAlignment="1" applyProtection="1">
      <alignment horizontal="center" vertical="center"/>
      <protection hidden="1"/>
    </xf>
    <xf numFmtId="0" fontId="119" fillId="0" borderId="19" xfId="5" applyFont="1" applyBorder="1" applyAlignment="1" applyProtection="1">
      <alignment horizontal="center" vertical="center"/>
      <protection hidden="1"/>
    </xf>
    <xf numFmtId="0" fontId="5" fillId="0" borderId="17" xfId="5" applyFont="1" applyBorder="1" applyAlignment="1" applyProtection="1">
      <alignment horizontal="left" vertical="center"/>
      <protection hidden="1"/>
    </xf>
    <xf numFmtId="0" fontId="5" fillId="0" borderId="19" xfId="5" applyFont="1" applyBorder="1" applyAlignment="1" applyProtection="1">
      <alignment horizontal="left" vertical="center"/>
      <protection hidden="1"/>
    </xf>
    <xf numFmtId="0" fontId="47" fillId="0" borderId="17" xfId="5" applyFont="1" applyBorder="1" applyAlignment="1" applyProtection="1">
      <alignment horizontal="right" vertical="center"/>
      <protection hidden="1"/>
    </xf>
    <xf numFmtId="0" fontId="47" fillId="0" borderId="0" xfId="5" applyFont="1" applyBorder="1" applyAlignment="1" applyProtection="1">
      <alignment horizontal="right" vertical="center"/>
      <protection hidden="1"/>
    </xf>
    <xf numFmtId="164" fontId="46" fillId="0" borderId="0" xfId="6" applyFont="1" applyBorder="1" applyAlignment="1" applyProtection="1">
      <alignment horizontal="center" vertical="center"/>
      <protection hidden="1"/>
    </xf>
    <xf numFmtId="0" fontId="47" fillId="0" borderId="17" xfId="5" applyFont="1" applyBorder="1" applyAlignment="1" applyProtection="1">
      <alignment horizontal="left" vertical="center"/>
      <protection hidden="1"/>
    </xf>
    <xf numFmtId="0" fontId="47" fillId="0" borderId="0" xfId="5" applyFont="1" applyBorder="1" applyAlignment="1" applyProtection="1">
      <alignment horizontal="left" vertical="center"/>
      <protection hidden="1"/>
    </xf>
    <xf numFmtId="0" fontId="47" fillId="0" borderId="19" xfId="5" applyFont="1" applyBorder="1" applyAlignment="1" applyProtection="1">
      <alignment horizontal="left" vertical="center"/>
      <protection hidden="1"/>
    </xf>
    <xf numFmtId="0" fontId="115" fillId="0" borderId="9" xfId="5" applyFont="1" applyBorder="1" applyAlignment="1" applyProtection="1">
      <alignment horizontal="center" vertical="center"/>
      <protection hidden="1"/>
    </xf>
    <xf numFmtId="0" fontId="115" fillId="0" borderId="10" xfId="5" applyFont="1" applyBorder="1" applyAlignment="1" applyProtection="1">
      <alignment horizontal="center" vertical="center"/>
      <protection hidden="1"/>
    </xf>
    <xf numFmtId="0" fontId="115" fillId="0" borderId="11" xfId="5" applyFont="1" applyBorder="1" applyAlignment="1" applyProtection="1">
      <alignment horizontal="center" vertical="center"/>
      <protection hidden="1"/>
    </xf>
    <xf numFmtId="0" fontId="5" fillId="0" borderId="17" xfId="5" applyFont="1" applyBorder="1" applyAlignment="1" applyProtection="1">
      <alignment horizontal="right" vertical="center"/>
      <protection hidden="1"/>
    </xf>
    <xf numFmtId="0" fontId="5" fillId="0" borderId="0" xfId="5" applyFont="1" applyBorder="1" applyAlignment="1" applyProtection="1">
      <alignment horizontal="right" vertical="center"/>
      <protection hidden="1"/>
    </xf>
    <xf numFmtId="0" fontId="6" fillId="0" borderId="19" xfId="5" applyFont="1" applyBorder="1" applyAlignment="1" applyProtection="1">
      <alignment horizontal="left" vertical="center"/>
      <protection hidden="1"/>
    </xf>
    <xf numFmtId="0" fontId="6" fillId="0" borderId="0" xfId="5" applyFont="1" applyBorder="1" applyAlignment="1" applyProtection="1">
      <alignment horizontal="center" vertical="center"/>
      <protection hidden="1"/>
    </xf>
    <xf numFmtId="0" fontId="6" fillId="0" borderId="19" xfId="5" applyFont="1" applyBorder="1" applyAlignment="1" applyProtection="1">
      <alignment horizontal="center" vertical="center"/>
      <protection hidden="1"/>
    </xf>
    <xf numFmtId="0" fontId="6" fillId="0" borderId="12" xfId="5" applyFont="1" applyBorder="1" applyAlignment="1" applyProtection="1">
      <alignment horizontal="center" vertical="center"/>
      <protection hidden="1"/>
    </xf>
    <xf numFmtId="0" fontId="6" fillId="0" borderId="13" xfId="5" applyFont="1" applyBorder="1" applyAlignment="1" applyProtection="1">
      <alignment horizontal="center" vertical="center"/>
      <protection hidden="1"/>
    </xf>
    <xf numFmtId="164" fontId="6" fillId="0" borderId="14" xfId="6" applyFont="1" applyBorder="1" applyAlignment="1" applyProtection="1">
      <alignment horizontal="center" vertical="center"/>
      <protection hidden="1"/>
    </xf>
    <xf numFmtId="0" fontId="6" fillId="0" borderId="17" xfId="5" applyFont="1" applyBorder="1" applyAlignment="1" applyProtection="1">
      <alignment horizontal="right" vertical="center"/>
      <protection hidden="1"/>
    </xf>
    <xf numFmtId="0" fontId="6" fillId="0" borderId="0" xfId="5" applyFont="1" applyBorder="1" applyAlignment="1" applyProtection="1">
      <alignment horizontal="right" vertical="center"/>
      <protection hidden="1"/>
    </xf>
    <xf numFmtId="0" fontId="92" fillId="0" borderId="6" xfId="0" applyFont="1" applyBorder="1" applyAlignment="1" applyProtection="1">
      <alignment horizontal="center" vertical="center"/>
      <protection hidden="1"/>
    </xf>
    <xf numFmtId="0" fontId="92" fillId="0" borderId="7" xfId="0" applyFont="1" applyBorder="1" applyAlignment="1" applyProtection="1">
      <alignment horizontal="center" vertical="center"/>
      <protection hidden="1"/>
    </xf>
    <xf numFmtId="0" fontId="126" fillId="0" borderId="47" xfId="0" applyFont="1" applyBorder="1" applyAlignment="1" applyProtection="1">
      <alignment horizontal="left" vertical="center"/>
      <protection hidden="1"/>
    </xf>
    <xf numFmtId="0" fontId="126" fillId="0" borderId="49" xfId="0" applyFont="1" applyBorder="1" applyAlignment="1" applyProtection="1">
      <alignment horizontal="left" vertical="center"/>
      <protection hidden="1"/>
    </xf>
    <xf numFmtId="0" fontId="126" fillId="0" borderId="2" xfId="0" applyFont="1" applyBorder="1" applyAlignment="1" applyProtection="1">
      <alignment horizontal="left" vertical="center"/>
      <protection hidden="1"/>
    </xf>
    <xf numFmtId="0" fontId="126" fillId="15" borderId="12" xfId="0" applyFont="1" applyFill="1" applyBorder="1" applyAlignment="1" applyProtection="1">
      <alignment horizontal="center" vertical="center"/>
      <protection hidden="1"/>
    </xf>
    <xf numFmtId="0" fontId="126" fillId="15" borderId="13" xfId="0" applyFont="1" applyFill="1" applyBorder="1" applyAlignment="1" applyProtection="1">
      <alignment horizontal="center" vertical="center"/>
      <protection hidden="1"/>
    </xf>
    <xf numFmtId="0" fontId="126" fillId="15" borderId="14" xfId="0" applyFont="1" applyFill="1" applyBorder="1" applyAlignment="1" applyProtection="1">
      <alignment horizontal="center" vertical="center"/>
      <protection hidden="1"/>
    </xf>
    <xf numFmtId="0" fontId="126" fillId="15" borderId="9" xfId="0" applyFont="1" applyFill="1" applyBorder="1" applyAlignment="1" applyProtection="1">
      <alignment horizontal="center"/>
      <protection hidden="1"/>
    </xf>
    <xf numFmtId="0" fontId="126" fillId="15" borderId="10" xfId="0" applyFont="1" applyFill="1" applyBorder="1" applyAlignment="1" applyProtection="1">
      <alignment horizontal="center"/>
      <protection hidden="1"/>
    </xf>
    <xf numFmtId="0" fontId="126" fillId="15" borderId="11" xfId="0" applyFont="1" applyFill="1" applyBorder="1" applyAlignment="1" applyProtection="1">
      <alignment horizontal="center"/>
      <protection hidden="1"/>
    </xf>
    <xf numFmtId="0" fontId="124" fillId="0" borderId="6" xfId="0" applyFont="1" applyBorder="1" applyAlignment="1" applyProtection="1">
      <alignment horizontal="center" vertical="center"/>
      <protection hidden="1"/>
    </xf>
    <xf numFmtId="0" fontId="124" fillId="0" borderId="108" xfId="0" applyFont="1" applyBorder="1" applyAlignment="1" applyProtection="1">
      <alignment horizontal="center" vertical="center"/>
      <protection hidden="1"/>
    </xf>
    <xf numFmtId="0" fontId="125" fillId="0" borderId="6" xfId="0" applyFont="1" applyBorder="1" applyAlignment="1" applyProtection="1">
      <alignment horizontal="center" vertical="center"/>
      <protection hidden="1"/>
    </xf>
    <xf numFmtId="0" fontId="125" fillId="0" borderId="7" xfId="0" applyFont="1" applyBorder="1" applyAlignment="1" applyProtection="1">
      <alignment horizontal="center" vertical="center"/>
      <protection hidden="1"/>
    </xf>
    <xf numFmtId="0" fontId="125" fillId="0" borderId="8" xfId="0" applyFont="1" applyBorder="1" applyAlignment="1" applyProtection="1">
      <alignment horizontal="center" vertical="center"/>
      <protection hidden="1"/>
    </xf>
    <xf numFmtId="0" fontId="24" fillId="3" borderId="12" xfId="4" applyFont="1" applyFill="1" applyBorder="1" applyAlignment="1" applyProtection="1">
      <alignment horizontal="center" vertical="center"/>
      <protection hidden="1"/>
    </xf>
    <xf numFmtId="0" fontId="24" fillId="3" borderId="13" xfId="4" applyFont="1" applyFill="1" applyBorder="1" applyAlignment="1" applyProtection="1">
      <alignment horizontal="center" vertical="center"/>
      <protection hidden="1"/>
    </xf>
    <xf numFmtId="0" fontId="24" fillId="3" borderId="14" xfId="4" applyFont="1" applyFill="1" applyBorder="1" applyAlignment="1" applyProtection="1">
      <alignment horizontal="center" vertical="center"/>
      <protection hidden="1"/>
    </xf>
    <xf numFmtId="0" fontId="123" fillId="0" borderId="50" xfId="0" applyNumberFormat="1" applyFont="1" applyBorder="1" applyAlignment="1" applyProtection="1">
      <alignment horizontal="center" vertical="center"/>
      <protection hidden="1"/>
    </xf>
    <xf numFmtId="0" fontId="126" fillId="0" borderId="4" xfId="0" applyFont="1" applyBorder="1" applyAlignment="1" applyProtection="1">
      <alignment horizontal="left" vertical="center"/>
      <protection hidden="1"/>
    </xf>
    <xf numFmtId="0" fontId="124" fillId="0" borderId="5" xfId="0" applyFont="1" applyBorder="1" applyAlignment="1" applyProtection="1">
      <alignment horizontal="center" vertical="center"/>
      <protection hidden="1"/>
    </xf>
    <xf numFmtId="183" fontId="123" fillId="0" borderId="5" xfId="0" applyNumberFormat="1" applyFont="1" applyFill="1" applyBorder="1" applyAlignment="1" applyProtection="1">
      <alignment horizontal="center" vertical="center"/>
      <protection hidden="1"/>
    </xf>
    <xf numFmtId="0" fontId="126" fillId="0" borderId="5" xfId="0" applyFont="1" applyFill="1" applyBorder="1" applyAlignment="1" applyProtection="1">
      <alignment horizontal="center" vertical="center"/>
      <protection hidden="1"/>
    </xf>
    <xf numFmtId="0" fontId="126" fillId="3" borderId="5" xfId="0" applyFont="1" applyFill="1" applyBorder="1" applyAlignment="1" applyProtection="1">
      <alignment horizontal="center" vertical="center"/>
      <protection locked="0"/>
    </xf>
    <xf numFmtId="0" fontId="126" fillId="0" borderId="5" xfId="0" applyFont="1" applyBorder="1" applyAlignment="1" applyProtection="1">
      <alignment horizontal="left" vertical="center"/>
      <protection hidden="1"/>
    </xf>
    <xf numFmtId="2" fontId="123" fillId="5" borderId="5" xfId="1" applyNumberFormat="1" applyFont="1" applyFill="1" applyBorder="1" applyAlignment="1" applyProtection="1">
      <alignment horizontal="center" vertical="center"/>
      <protection locked="0"/>
    </xf>
    <xf numFmtId="2" fontId="126" fillId="5" borderId="5" xfId="0" applyNumberFormat="1" applyFont="1" applyFill="1" applyBorder="1" applyAlignment="1" applyProtection="1">
      <alignment horizontal="center" vertical="center"/>
      <protection locked="0"/>
    </xf>
    <xf numFmtId="166" fontId="126" fillId="5" borderId="5" xfId="0" applyNumberFormat="1" applyFont="1" applyFill="1" applyBorder="1" applyAlignment="1" applyProtection="1">
      <alignment horizontal="center" vertical="center"/>
      <protection locked="0"/>
    </xf>
    <xf numFmtId="0" fontId="126" fillId="5" borderId="5" xfId="0" applyFont="1" applyFill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left" vertical="top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7" fillId="0" borderId="6" xfId="2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Fill="1" applyBorder="1" applyAlignment="1" applyProtection="1">
      <alignment horizontal="center" vertical="center" wrapText="1"/>
      <protection hidden="1"/>
    </xf>
    <xf numFmtId="0" fontId="7" fillId="0" borderId="8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left" vertical="center" wrapText="1"/>
      <protection hidden="1"/>
    </xf>
    <xf numFmtId="0" fontId="130" fillId="0" borderId="9" xfId="2" applyFont="1" applyBorder="1" applyAlignment="1" applyProtection="1">
      <alignment horizontal="center" vertical="center"/>
      <protection hidden="1"/>
    </xf>
    <xf numFmtId="0" fontId="130" fillId="0" borderId="10" xfId="2" applyFont="1" applyBorder="1" applyAlignment="1" applyProtection="1">
      <alignment horizontal="center" vertical="center"/>
      <protection hidden="1"/>
    </xf>
    <xf numFmtId="0" fontId="130" fillId="0" borderId="11" xfId="2" applyFont="1" applyBorder="1" applyAlignment="1" applyProtection="1">
      <alignment horizontal="center" vertical="center"/>
      <protection hidden="1"/>
    </xf>
    <xf numFmtId="0" fontId="130" fillId="0" borderId="17" xfId="2" applyFont="1" applyBorder="1" applyAlignment="1" applyProtection="1">
      <alignment horizontal="center" vertical="center"/>
      <protection hidden="1"/>
    </xf>
    <xf numFmtId="0" fontId="130" fillId="0" borderId="0" xfId="2" applyFont="1" applyBorder="1" applyAlignment="1" applyProtection="1">
      <alignment horizontal="center" vertical="center"/>
      <protection hidden="1"/>
    </xf>
    <xf numFmtId="0" fontId="130" fillId="0" borderId="19" xfId="2" applyFont="1" applyBorder="1" applyAlignment="1" applyProtection="1">
      <alignment horizontal="center" vertical="center"/>
      <protection hidden="1"/>
    </xf>
    <xf numFmtId="0" fontId="130" fillId="0" borderId="12" xfId="2" applyFont="1" applyBorder="1" applyAlignment="1" applyProtection="1">
      <alignment horizontal="center" vertical="center"/>
      <protection hidden="1"/>
    </xf>
    <xf numFmtId="0" fontId="130" fillId="0" borderId="13" xfId="2" applyFont="1" applyBorder="1" applyAlignment="1" applyProtection="1">
      <alignment horizontal="center" vertical="center"/>
      <protection hidden="1"/>
    </xf>
    <xf numFmtId="0" fontId="130" fillId="0" borderId="14" xfId="2" applyFont="1" applyBorder="1" applyAlignment="1" applyProtection="1">
      <alignment horizontal="center" vertical="center"/>
      <protection hidden="1"/>
    </xf>
    <xf numFmtId="0" fontId="3" fillId="0" borderId="17" xfId="2" applyFont="1" applyBorder="1" applyAlignment="1" applyProtection="1">
      <alignment horizontal="center" vertical="top"/>
      <protection hidden="1"/>
    </xf>
    <xf numFmtId="0" fontId="3" fillId="0" borderId="0" xfId="2" applyFont="1" applyBorder="1" applyAlignment="1" applyProtection="1">
      <alignment horizontal="center" vertical="top"/>
      <protection hidden="1"/>
    </xf>
    <xf numFmtId="0" fontId="3" fillId="0" borderId="19" xfId="2" applyFont="1" applyBorder="1" applyAlignment="1" applyProtection="1">
      <alignment horizontal="center" vertical="top"/>
      <protection hidden="1"/>
    </xf>
    <xf numFmtId="0" fontId="26" fillId="0" borderId="5" xfId="2" applyFont="1" applyFill="1" applyBorder="1" applyAlignment="1" applyProtection="1">
      <alignment horizontal="left"/>
      <protection hidden="1"/>
    </xf>
    <xf numFmtId="0" fontId="26" fillId="0" borderId="5" xfId="2" applyNumberFormat="1" applyFont="1" applyFill="1" applyBorder="1" applyAlignment="1" applyProtection="1">
      <alignment horizontal="left"/>
      <protection hidden="1"/>
    </xf>
    <xf numFmtId="0" fontId="26" fillId="5" borderId="47" xfId="2" applyFont="1" applyFill="1" applyBorder="1" applyAlignment="1" applyProtection="1">
      <alignment horizontal="left"/>
      <protection locked="0"/>
    </xf>
    <xf numFmtId="0" fontId="26" fillId="5" borderId="48" xfId="2" applyFont="1" applyFill="1" applyBorder="1" applyAlignment="1" applyProtection="1">
      <alignment horizontal="left"/>
      <protection locked="0"/>
    </xf>
    <xf numFmtId="0" fontId="26" fillId="5" borderId="49" xfId="2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hidden="1"/>
    </xf>
    <xf numFmtId="0" fontId="124" fillId="0" borderId="9" xfId="0" applyFont="1" applyFill="1" applyBorder="1" applyAlignment="1" applyProtection="1">
      <alignment horizontal="center" vertical="center"/>
      <protection hidden="1"/>
    </xf>
    <xf numFmtId="0" fontId="124" fillId="0" borderId="10" xfId="0" applyFont="1" applyFill="1" applyBorder="1" applyAlignment="1" applyProtection="1">
      <alignment horizontal="center" vertical="center"/>
      <protection hidden="1"/>
    </xf>
    <xf numFmtId="0" fontId="124" fillId="0" borderId="11" xfId="0" applyFont="1" applyFill="1" applyBorder="1" applyAlignment="1" applyProtection="1">
      <alignment horizontal="center" vertical="center"/>
      <protection hidden="1"/>
    </xf>
    <xf numFmtId="0" fontId="124" fillId="0" borderId="17" xfId="0" applyFont="1" applyFill="1" applyBorder="1" applyAlignment="1" applyProtection="1">
      <alignment horizontal="center" vertical="center"/>
      <protection hidden="1"/>
    </xf>
    <xf numFmtId="0" fontId="124" fillId="0" borderId="0" xfId="0" applyFont="1" applyFill="1" applyBorder="1" applyAlignment="1" applyProtection="1">
      <alignment horizontal="center" vertical="center"/>
      <protection hidden="1"/>
    </xf>
    <xf numFmtId="0" fontId="124" fillId="0" borderId="19" xfId="0" applyFont="1" applyFill="1" applyBorder="1" applyAlignment="1" applyProtection="1">
      <alignment horizontal="center" vertical="center"/>
      <protection hidden="1"/>
    </xf>
    <xf numFmtId="0" fontId="124" fillId="0" borderId="12" xfId="0" applyFont="1" applyFill="1" applyBorder="1" applyAlignment="1" applyProtection="1">
      <alignment horizontal="center" vertical="center"/>
      <protection hidden="1"/>
    </xf>
    <xf numFmtId="0" fontId="124" fillId="0" borderId="13" xfId="0" applyFont="1" applyFill="1" applyBorder="1" applyAlignment="1" applyProtection="1">
      <alignment horizontal="center" vertical="center"/>
      <protection hidden="1"/>
    </xf>
    <xf numFmtId="0" fontId="124" fillId="0" borderId="14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29" fillId="0" borderId="9" xfId="0" applyFont="1" applyBorder="1" applyAlignment="1" applyProtection="1">
      <alignment horizontal="center" vertical="center"/>
      <protection hidden="1"/>
    </xf>
    <xf numFmtId="0" fontId="129" fillId="0" borderId="10" xfId="0" applyFont="1" applyBorder="1" applyAlignment="1" applyProtection="1">
      <alignment horizontal="center" vertical="center"/>
      <protection hidden="1"/>
    </xf>
    <xf numFmtId="0" fontId="129" fillId="0" borderId="11" xfId="0" applyFont="1" applyBorder="1" applyAlignment="1" applyProtection="1">
      <alignment horizontal="center" vertical="center"/>
      <protection hidden="1"/>
    </xf>
    <xf numFmtId="0" fontId="129" fillId="0" borderId="17" xfId="0" applyFont="1" applyBorder="1" applyAlignment="1" applyProtection="1">
      <alignment horizontal="center" vertical="center"/>
      <protection hidden="1"/>
    </xf>
    <xf numFmtId="0" fontId="129" fillId="0" borderId="0" xfId="0" applyFont="1" applyBorder="1" applyAlignment="1" applyProtection="1">
      <alignment horizontal="center" vertical="center"/>
      <protection hidden="1"/>
    </xf>
    <xf numFmtId="0" fontId="129" fillId="0" borderId="19" xfId="0" applyFont="1" applyBorder="1" applyAlignment="1" applyProtection="1">
      <alignment horizontal="center" vertical="center"/>
      <protection hidden="1"/>
    </xf>
    <xf numFmtId="0" fontId="129" fillId="0" borderId="12" xfId="0" applyFont="1" applyBorder="1" applyAlignment="1" applyProtection="1">
      <alignment horizontal="center" vertical="center"/>
      <protection hidden="1"/>
    </xf>
    <xf numFmtId="0" fontId="129" fillId="0" borderId="13" xfId="0" applyFont="1" applyBorder="1" applyAlignment="1" applyProtection="1">
      <alignment horizontal="center" vertical="center"/>
      <protection hidden="1"/>
    </xf>
    <xf numFmtId="0" fontId="129" fillId="0" borderId="14" xfId="0" applyFont="1" applyBorder="1" applyAlignment="1" applyProtection="1">
      <alignment horizontal="center" vertical="center"/>
      <protection hidden="1"/>
    </xf>
  </cellXfs>
  <cellStyles count="42">
    <cellStyle name="9" xfId="3"/>
    <cellStyle name="Black" xfId="7"/>
    <cellStyle name="Body" xfId="8"/>
    <cellStyle name="Border" xfId="9"/>
    <cellStyle name="C?AØ_¿?¾÷CoE² " xfId="10"/>
    <cellStyle name="C￥AØ_¿μ¾÷CoE² " xfId="11"/>
    <cellStyle name="Comma" xfId="1" builtinId="3"/>
    <cellStyle name="Comma 2" xfId="6"/>
    <cellStyle name="Comma0" xfId="12"/>
    <cellStyle name="Currency0" xfId="13"/>
    <cellStyle name="Date" xfId="14"/>
    <cellStyle name="Dezimal [0]_laroux" xfId="15"/>
    <cellStyle name="Dezimal_laroux" xfId="16"/>
    <cellStyle name="Euro" xfId="17"/>
    <cellStyle name="Fixed" xfId="18"/>
    <cellStyle name="Grey" xfId="19"/>
    <cellStyle name="Head 1" xfId="20"/>
    <cellStyle name="Hyperlink" xfId="4" builtinId="8"/>
    <cellStyle name="Input [yellow]" xfId="21"/>
    <cellStyle name="Milliers [0]_laroux" xfId="22"/>
    <cellStyle name="Milliers_laroux" xfId="23"/>
    <cellStyle name="Non défini" xfId="24"/>
    <cellStyle name="Normal" xfId="0" builtinId="0"/>
    <cellStyle name="Normal - Style1" xfId="25"/>
    <cellStyle name="Normal 2" xfId="2"/>
    <cellStyle name="Normal 2 2" xfId="26"/>
    <cellStyle name="Normal 3" xfId="5"/>
    <cellStyle name="Percent [2]" xfId="27"/>
    <cellStyle name="Red" xfId="28"/>
    <cellStyle name="Währung [0]_RESULTS" xfId="29"/>
    <cellStyle name="Währung_RESULTS" xfId="30"/>
    <cellStyle name="똿뗦먛귟 [0.00]_PRODUCT DETAIL Q1" xfId="31"/>
    <cellStyle name="똿뗦먛귟_PRODUCT DETAIL Q1" xfId="32"/>
    <cellStyle name="믅됞 [0.00]_PRODUCT DETAIL Q1" xfId="33"/>
    <cellStyle name="믅됞_PRODUCT DETAIL Q1" xfId="34"/>
    <cellStyle name="백분율_HOBONG" xfId="35"/>
    <cellStyle name="뷭?_BOOKSHIP" xfId="36"/>
    <cellStyle name="콤마 [0]_1202" xfId="37"/>
    <cellStyle name="콤마_1202" xfId="38"/>
    <cellStyle name="통화 [0]_1202" xfId="39"/>
    <cellStyle name="통화_1202" xfId="40"/>
    <cellStyle name="표준_(정보부문)월별인원계획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132</xdr:row>
      <xdr:rowOff>19050</xdr:rowOff>
    </xdr:from>
    <xdr:to>
      <xdr:col>5</xdr:col>
      <xdr:colOff>127000</xdr:colOff>
      <xdr:row>132</xdr:row>
      <xdr:rowOff>247650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2825750" y="30587950"/>
          <a:ext cx="1314450" cy="22860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1117600</xdr:colOff>
      <xdr:row>182</xdr:row>
      <xdr:rowOff>31750</xdr:rowOff>
    </xdr:from>
    <xdr:to>
      <xdr:col>5</xdr:col>
      <xdr:colOff>419100</xdr:colOff>
      <xdr:row>182</xdr:row>
      <xdr:rowOff>304800</xdr:rowOff>
    </xdr:to>
    <xdr:sp macro="" textlink="">
      <xdr:nvSpPr>
        <xdr:cNvPr id="3" name="AutoShape 39"/>
        <xdr:cNvSpPr>
          <a:spLocks noChangeArrowheads="1"/>
        </xdr:cNvSpPr>
      </xdr:nvSpPr>
      <xdr:spPr bwMode="auto">
        <a:xfrm>
          <a:off x="2749550" y="42056050"/>
          <a:ext cx="1682750" cy="0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749300</xdr:colOff>
      <xdr:row>176</xdr:row>
      <xdr:rowOff>88900</xdr:rowOff>
    </xdr:from>
    <xdr:to>
      <xdr:col>7</xdr:col>
      <xdr:colOff>0</xdr:colOff>
      <xdr:row>176</xdr:row>
      <xdr:rowOff>171450</xdr:rowOff>
    </xdr:to>
    <xdr:sp macro="" textlink="">
      <xdr:nvSpPr>
        <xdr:cNvPr id="4" name="AutoShape 42"/>
        <xdr:cNvSpPr>
          <a:spLocks noChangeArrowheads="1"/>
        </xdr:cNvSpPr>
      </xdr:nvSpPr>
      <xdr:spPr bwMode="auto">
        <a:xfrm>
          <a:off x="6286500" y="40646350"/>
          <a:ext cx="2286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153</xdr:row>
      <xdr:rowOff>0</xdr:rowOff>
    </xdr:from>
    <xdr:to>
      <xdr:col>3</xdr:col>
      <xdr:colOff>628650</xdr:colOff>
      <xdr:row>153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46350" y="2584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502150" y="0"/>
          <a:ext cx="143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502150" y="0"/>
          <a:ext cx="143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698500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704850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698500</xdr:colOff>
      <xdr:row>129</xdr:row>
      <xdr:rowOff>0</xdr:rowOff>
    </xdr:from>
    <xdr:to>
      <xdr:col>3</xdr:col>
      <xdr:colOff>628650</xdr:colOff>
      <xdr:row>129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876300</xdr:colOff>
      <xdr:row>153</xdr:row>
      <xdr:rowOff>0</xdr:rowOff>
    </xdr:from>
    <xdr:to>
      <xdr:col>3</xdr:col>
      <xdr:colOff>628650</xdr:colOff>
      <xdr:row>153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2546350" y="2584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698500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704850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14" name="AutoShape 13" descr="25%"/>
        <xdr:cNvSpPr>
          <a:spLocks noChangeArrowheads="1"/>
        </xdr:cNvSpPr>
      </xdr:nvSpPr>
      <xdr:spPr bwMode="auto">
        <a:xfrm>
          <a:off x="9525" y="22536150"/>
          <a:ext cx="5927725" cy="0"/>
        </a:xfrm>
        <a:prstGeom prst="roundRect">
          <a:avLst>
            <a:gd name="adj" fmla="val 16667"/>
          </a:avLst>
        </a:prstGeom>
        <a:pattFill prst="pct2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: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DETAILS OF TAX DEDUCTED AND DEPOSITED IN THE CENTRAL GOVERNMENT ACCOUNT:</a:t>
          </a:r>
        </a:p>
      </xdr:txBody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2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17" name="AutoShape 16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136</xdr:row>
      <xdr:rowOff>28576</xdr:rowOff>
    </xdr:from>
    <xdr:to>
      <xdr:col>8</xdr:col>
      <xdr:colOff>1371608</xdr:colOff>
      <xdr:row>136</xdr:row>
      <xdr:rowOff>238126</xdr:rowOff>
    </xdr:to>
    <xdr:sp macro="" textlink="">
      <xdr:nvSpPr>
        <xdr:cNvPr id="18" name="AutoShape 17" descr="25%"/>
        <xdr:cNvSpPr>
          <a:spLocks noChangeArrowheads="1"/>
        </xdr:cNvSpPr>
      </xdr:nvSpPr>
      <xdr:spPr bwMode="auto">
        <a:xfrm>
          <a:off x="123825" y="22310726"/>
          <a:ext cx="9058283" cy="209550"/>
        </a:xfrm>
        <a:prstGeom prst="roundRect">
          <a:avLst>
            <a:gd name="adj" fmla="val 16667"/>
          </a:avLst>
        </a:prstGeom>
        <a:pattFill prst="pct2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: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DETAILS OF TAX DEDUCTED AND DEPOSITED IN TO CENTRAL GOVERNMENT ACCOUNT:</a:t>
          </a:r>
        </a:p>
      </xdr:txBody>
    </xdr:sp>
    <xdr:clientData/>
  </xdr:twoCellAnchor>
  <xdr:twoCellAnchor>
    <xdr:from>
      <xdr:col>7</xdr:col>
      <xdr:colOff>0</xdr:colOff>
      <xdr:row>161</xdr:row>
      <xdr:rowOff>50800</xdr:rowOff>
    </xdr:from>
    <xdr:to>
      <xdr:col>7</xdr:col>
      <xdr:colOff>0</xdr:colOff>
      <xdr:row>161</xdr:row>
      <xdr:rowOff>50800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5937250" y="2684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156</xdr:row>
      <xdr:rowOff>120650</xdr:rowOff>
    </xdr:from>
    <xdr:to>
      <xdr:col>7</xdr:col>
      <xdr:colOff>0</xdr:colOff>
      <xdr:row>156</xdr:row>
      <xdr:rowOff>120650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5937250" y="2626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156</xdr:row>
      <xdr:rowOff>120650</xdr:rowOff>
    </xdr:from>
    <xdr:to>
      <xdr:col>7</xdr:col>
      <xdr:colOff>0</xdr:colOff>
      <xdr:row>156</xdr:row>
      <xdr:rowOff>120650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5937250" y="2626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606425</xdr:colOff>
      <xdr:row>0</xdr:row>
      <xdr:rowOff>127000</xdr:rowOff>
    </xdr:from>
    <xdr:to>
      <xdr:col>8</xdr:col>
      <xdr:colOff>12777</xdr:colOff>
      <xdr:row>2</xdr:row>
      <xdr:rowOff>0</xdr:rowOff>
    </xdr:to>
    <xdr:sp macro="" textlink="">
      <xdr:nvSpPr>
        <xdr:cNvPr id="22" name="AutoShape 21" descr="70%"/>
        <xdr:cNvSpPr>
          <a:spLocks noChangeArrowheads="1"/>
        </xdr:cNvSpPr>
      </xdr:nvSpPr>
      <xdr:spPr bwMode="auto">
        <a:xfrm>
          <a:off x="2505075" y="127000"/>
          <a:ext cx="5318202" cy="431800"/>
        </a:xfrm>
        <a:prstGeom prst="roundRect">
          <a:avLst>
            <a:gd name="adj" fmla="val 16667"/>
          </a:avLst>
        </a:prstGeom>
        <a:pattFill prst="pct70">
          <a:fgClr>
            <a:srgbClr val="FFFFFF"/>
          </a:fgClr>
          <a:bgClr>
            <a:srgbClr val="767676"/>
          </a:bgClr>
        </a:patt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Book Antiqua"/>
            </a:rPr>
            <a:t>                FORM NO.16</a:t>
          </a:r>
          <a:r>
            <a:rPr lang="en-US" sz="2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1257300</xdr:colOff>
      <xdr:row>0</xdr:row>
      <xdr:rowOff>222250</xdr:rowOff>
    </xdr:from>
    <xdr:to>
      <xdr:col>7</xdr:col>
      <xdr:colOff>1282735</xdr:colOff>
      <xdr:row>1</xdr:row>
      <xdr:rowOff>196850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>
          <a:off x="5759450" y="222250"/>
          <a:ext cx="1460535" cy="254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See Rule31(1)(a)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438150</xdr:rowOff>
    </xdr:to>
    <xdr:sp macro="" textlink="">
      <xdr:nvSpPr>
        <xdr:cNvPr id="24" name="AutoShape 23" descr="25%"/>
        <xdr:cNvSpPr>
          <a:spLocks noChangeArrowheads="1"/>
        </xdr:cNvSpPr>
      </xdr:nvSpPr>
      <xdr:spPr bwMode="auto">
        <a:xfrm>
          <a:off x="0" y="3911600"/>
          <a:ext cx="9258300" cy="349250"/>
        </a:xfrm>
        <a:prstGeom prst="roundRect">
          <a:avLst>
            <a:gd name="adj" fmla="val 16667"/>
          </a:avLst>
        </a:prstGeom>
        <a:pattFill prst="pct25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32004" rIns="27432" bIns="32004" anchor="ctr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Book Antiqua"/>
            </a:rPr>
            <a:t> : DETAILS OF SALARY PAID AND ANY OTHER INCOME AND TAX DEDUCTED :</a:t>
          </a:r>
        </a:p>
      </xdr:txBody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25" name="AutoShape 24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26" name="AutoShape 25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27" name="AutoShape 26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698500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704850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29" name="AutoShape 28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698500</xdr:colOff>
      <xdr:row>129</xdr:row>
      <xdr:rowOff>0</xdr:rowOff>
    </xdr:from>
    <xdr:to>
      <xdr:col>3</xdr:col>
      <xdr:colOff>628650</xdr:colOff>
      <xdr:row>129</xdr:row>
      <xdr:rowOff>0</xdr:rowOff>
    </xdr:to>
    <xdr:sp macro="" textlink="">
      <xdr:nvSpPr>
        <xdr:cNvPr id="30" name="AutoShape 29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698500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31" name="AutoShape 30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704850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32" name="AutoShape 31"/>
        <xdr:cNvSpPr>
          <a:spLocks noChangeArrowheads="1"/>
        </xdr:cNvSpPr>
      </xdr:nvSpPr>
      <xdr:spPr bwMode="auto">
        <a:xfrm>
          <a:off x="25463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33" name="AutoShape 32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2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34" name="AutoShape 33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1117600</xdr:colOff>
      <xdr:row>129</xdr:row>
      <xdr:rowOff>0</xdr:rowOff>
    </xdr:from>
    <xdr:to>
      <xdr:col>3</xdr:col>
      <xdr:colOff>0</xdr:colOff>
      <xdr:row>129</xdr:row>
      <xdr:rowOff>0</xdr:rowOff>
    </xdr:to>
    <xdr:sp macro="" textlink="">
      <xdr:nvSpPr>
        <xdr:cNvPr id="35" name="AutoShape 34"/>
        <xdr:cNvSpPr>
          <a:spLocks noChangeArrowheads="1"/>
        </xdr:cNvSpPr>
      </xdr:nvSpPr>
      <xdr:spPr bwMode="auto">
        <a:xfrm>
          <a:off x="1898650" y="21228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K/Downloads/abcaus-form-10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able-A"/>
      <sheetName val="Annexure-I"/>
      <sheetName val="Form10E"/>
      <sheetName val="Macro-disabled"/>
    </sheetNames>
    <sheetDataSet>
      <sheetData sheetId="0">
        <row r="4">
          <cell r="N4" t="str">
            <v>Resident</v>
          </cell>
        </row>
        <row r="5">
          <cell r="N5" t="str">
            <v>Not Ordinarily Resident</v>
          </cell>
        </row>
        <row r="6">
          <cell r="N6" t="str">
            <v>Non-Resident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ANEXER"/>
      <sheetName val="VIKALP -1  FORM (OLD)"/>
      <sheetName val="INCOM CACLULATION"/>
      <sheetName val="DECLARATION"/>
      <sheetName val="FORM-16"/>
    </sheetNames>
    <sheetDataSet>
      <sheetData sheetId="0" refreshError="1">
        <row r="2">
          <cell r="A2" t="str">
            <v xml:space="preserve">વિકલ્પ - 1  </v>
          </cell>
        </row>
        <row r="4">
          <cell r="H4">
            <v>44651</v>
          </cell>
        </row>
        <row r="17">
          <cell r="G17">
            <v>0</v>
          </cell>
        </row>
        <row r="28">
          <cell r="G28">
            <v>0</v>
          </cell>
        </row>
      </sheetData>
      <sheetData sheetId="1" refreshError="1">
        <row r="7">
          <cell r="E7" t="str">
            <v xml:space="preserve">       </v>
          </cell>
        </row>
        <row r="29">
          <cell r="I29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72"/>
  <sheetViews>
    <sheetView showGridLines="0" topLeftCell="B40" zoomScale="120" workbookViewId="0">
      <selection activeCell="E51" sqref="E51"/>
    </sheetView>
  </sheetViews>
  <sheetFormatPr defaultColWidth="9.1796875" defaultRowHeight="12.5"/>
  <cols>
    <col min="1" max="1" width="35.26953125" style="158" customWidth="1"/>
    <col min="2" max="2" width="39.1796875" style="158" customWidth="1"/>
    <col min="3" max="3" width="1" style="158" customWidth="1"/>
    <col min="4" max="4" width="16.1796875" style="158" customWidth="1"/>
    <col min="5" max="5" width="17.453125" style="158" customWidth="1"/>
    <col min="6" max="6" width="19.26953125" style="158" customWidth="1"/>
    <col min="7" max="8" width="15.54296875" style="158" customWidth="1"/>
    <col min="9" max="9" width="15.26953125" style="158" hidden="1" customWidth="1"/>
    <col min="10" max="10" width="18.81640625" style="158" hidden="1" customWidth="1"/>
    <col min="11" max="11" width="39.54296875" style="158" customWidth="1"/>
    <col min="12" max="12" width="13.54296875" style="158" customWidth="1"/>
    <col min="13" max="13" width="12.7265625" style="158" customWidth="1"/>
    <col min="14" max="256" width="9.1796875" style="158"/>
    <col min="257" max="257" width="35.26953125" style="158" customWidth="1"/>
    <col min="258" max="258" width="39.1796875" style="158" customWidth="1"/>
    <col min="259" max="259" width="1" style="158" customWidth="1"/>
    <col min="260" max="260" width="16.1796875" style="158" customWidth="1"/>
    <col min="261" max="261" width="17.453125" style="158" customWidth="1"/>
    <col min="262" max="262" width="19.26953125" style="158" customWidth="1"/>
    <col min="263" max="264" width="15.54296875" style="158" customWidth="1"/>
    <col min="265" max="266" width="0" style="158" hidden="1" customWidth="1"/>
    <col min="267" max="267" width="39.54296875" style="158" customWidth="1"/>
    <col min="268" max="268" width="13.54296875" style="158" customWidth="1"/>
    <col min="269" max="269" width="12.7265625" style="158" customWidth="1"/>
    <col min="270" max="512" width="9.1796875" style="158"/>
    <col min="513" max="513" width="35.26953125" style="158" customWidth="1"/>
    <col min="514" max="514" width="39.1796875" style="158" customWidth="1"/>
    <col min="515" max="515" width="1" style="158" customWidth="1"/>
    <col min="516" max="516" width="16.1796875" style="158" customWidth="1"/>
    <col min="517" max="517" width="17.453125" style="158" customWidth="1"/>
    <col min="518" max="518" width="19.26953125" style="158" customWidth="1"/>
    <col min="519" max="520" width="15.54296875" style="158" customWidth="1"/>
    <col min="521" max="522" width="0" style="158" hidden="1" customWidth="1"/>
    <col min="523" max="523" width="39.54296875" style="158" customWidth="1"/>
    <col min="524" max="524" width="13.54296875" style="158" customWidth="1"/>
    <col min="525" max="525" width="12.7265625" style="158" customWidth="1"/>
    <col min="526" max="768" width="9.1796875" style="158"/>
    <col min="769" max="769" width="35.26953125" style="158" customWidth="1"/>
    <col min="770" max="770" width="39.1796875" style="158" customWidth="1"/>
    <col min="771" max="771" width="1" style="158" customWidth="1"/>
    <col min="772" max="772" width="16.1796875" style="158" customWidth="1"/>
    <col min="773" max="773" width="17.453125" style="158" customWidth="1"/>
    <col min="774" max="774" width="19.26953125" style="158" customWidth="1"/>
    <col min="775" max="776" width="15.54296875" style="158" customWidth="1"/>
    <col min="777" max="778" width="0" style="158" hidden="1" customWidth="1"/>
    <col min="779" max="779" width="39.54296875" style="158" customWidth="1"/>
    <col min="780" max="780" width="13.54296875" style="158" customWidth="1"/>
    <col min="781" max="781" width="12.7265625" style="158" customWidth="1"/>
    <col min="782" max="1024" width="9.1796875" style="158"/>
    <col min="1025" max="1025" width="35.26953125" style="158" customWidth="1"/>
    <col min="1026" max="1026" width="39.1796875" style="158" customWidth="1"/>
    <col min="1027" max="1027" width="1" style="158" customWidth="1"/>
    <col min="1028" max="1028" width="16.1796875" style="158" customWidth="1"/>
    <col min="1029" max="1029" width="17.453125" style="158" customWidth="1"/>
    <col min="1030" max="1030" width="19.26953125" style="158" customWidth="1"/>
    <col min="1031" max="1032" width="15.54296875" style="158" customWidth="1"/>
    <col min="1033" max="1034" width="0" style="158" hidden="1" customWidth="1"/>
    <col min="1035" max="1035" width="39.54296875" style="158" customWidth="1"/>
    <col min="1036" max="1036" width="13.54296875" style="158" customWidth="1"/>
    <col min="1037" max="1037" width="12.7265625" style="158" customWidth="1"/>
    <col min="1038" max="1280" width="9.1796875" style="158"/>
    <col min="1281" max="1281" width="35.26953125" style="158" customWidth="1"/>
    <col min="1282" max="1282" width="39.1796875" style="158" customWidth="1"/>
    <col min="1283" max="1283" width="1" style="158" customWidth="1"/>
    <col min="1284" max="1284" width="16.1796875" style="158" customWidth="1"/>
    <col min="1285" max="1285" width="17.453125" style="158" customWidth="1"/>
    <col min="1286" max="1286" width="19.26953125" style="158" customWidth="1"/>
    <col min="1287" max="1288" width="15.54296875" style="158" customWidth="1"/>
    <col min="1289" max="1290" width="0" style="158" hidden="1" customWidth="1"/>
    <col min="1291" max="1291" width="39.54296875" style="158" customWidth="1"/>
    <col min="1292" max="1292" width="13.54296875" style="158" customWidth="1"/>
    <col min="1293" max="1293" width="12.7265625" style="158" customWidth="1"/>
    <col min="1294" max="1536" width="9.1796875" style="158"/>
    <col min="1537" max="1537" width="35.26953125" style="158" customWidth="1"/>
    <col min="1538" max="1538" width="39.1796875" style="158" customWidth="1"/>
    <col min="1539" max="1539" width="1" style="158" customWidth="1"/>
    <col min="1540" max="1540" width="16.1796875" style="158" customWidth="1"/>
    <col min="1541" max="1541" width="17.453125" style="158" customWidth="1"/>
    <col min="1542" max="1542" width="19.26953125" style="158" customWidth="1"/>
    <col min="1543" max="1544" width="15.54296875" style="158" customWidth="1"/>
    <col min="1545" max="1546" width="0" style="158" hidden="1" customWidth="1"/>
    <col min="1547" max="1547" width="39.54296875" style="158" customWidth="1"/>
    <col min="1548" max="1548" width="13.54296875" style="158" customWidth="1"/>
    <col min="1549" max="1549" width="12.7265625" style="158" customWidth="1"/>
    <col min="1550" max="1792" width="9.1796875" style="158"/>
    <col min="1793" max="1793" width="35.26953125" style="158" customWidth="1"/>
    <col min="1794" max="1794" width="39.1796875" style="158" customWidth="1"/>
    <col min="1795" max="1795" width="1" style="158" customWidth="1"/>
    <col min="1796" max="1796" width="16.1796875" style="158" customWidth="1"/>
    <col min="1797" max="1797" width="17.453125" style="158" customWidth="1"/>
    <col min="1798" max="1798" width="19.26953125" style="158" customWidth="1"/>
    <col min="1799" max="1800" width="15.54296875" style="158" customWidth="1"/>
    <col min="1801" max="1802" width="0" style="158" hidden="1" customWidth="1"/>
    <col min="1803" max="1803" width="39.54296875" style="158" customWidth="1"/>
    <col min="1804" max="1804" width="13.54296875" style="158" customWidth="1"/>
    <col min="1805" max="1805" width="12.7265625" style="158" customWidth="1"/>
    <col min="1806" max="2048" width="9.1796875" style="158"/>
    <col min="2049" max="2049" width="35.26953125" style="158" customWidth="1"/>
    <col min="2050" max="2050" width="39.1796875" style="158" customWidth="1"/>
    <col min="2051" max="2051" width="1" style="158" customWidth="1"/>
    <col min="2052" max="2052" width="16.1796875" style="158" customWidth="1"/>
    <col min="2053" max="2053" width="17.453125" style="158" customWidth="1"/>
    <col min="2054" max="2054" width="19.26953125" style="158" customWidth="1"/>
    <col min="2055" max="2056" width="15.54296875" style="158" customWidth="1"/>
    <col min="2057" max="2058" width="0" style="158" hidden="1" customWidth="1"/>
    <col min="2059" max="2059" width="39.54296875" style="158" customWidth="1"/>
    <col min="2060" max="2060" width="13.54296875" style="158" customWidth="1"/>
    <col min="2061" max="2061" width="12.7265625" style="158" customWidth="1"/>
    <col min="2062" max="2304" width="9.1796875" style="158"/>
    <col min="2305" max="2305" width="35.26953125" style="158" customWidth="1"/>
    <col min="2306" max="2306" width="39.1796875" style="158" customWidth="1"/>
    <col min="2307" max="2307" width="1" style="158" customWidth="1"/>
    <col min="2308" max="2308" width="16.1796875" style="158" customWidth="1"/>
    <col min="2309" max="2309" width="17.453125" style="158" customWidth="1"/>
    <col min="2310" max="2310" width="19.26953125" style="158" customWidth="1"/>
    <col min="2311" max="2312" width="15.54296875" style="158" customWidth="1"/>
    <col min="2313" max="2314" width="0" style="158" hidden="1" customWidth="1"/>
    <col min="2315" max="2315" width="39.54296875" style="158" customWidth="1"/>
    <col min="2316" max="2316" width="13.54296875" style="158" customWidth="1"/>
    <col min="2317" max="2317" width="12.7265625" style="158" customWidth="1"/>
    <col min="2318" max="2560" width="9.1796875" style="158"/>
    <col min="2561" max="2561" width="35.26953125" style="158" customWidth="1"/>
    <col min="2562" max="2562" width="39.1796875" style="158" customWidth="1"/>
    <col min="2563" max="2563" width="1" style="158" customWidth="1"/>
    <col min="2564" max="2564" width="16.1796875" style="158" customWidth="1"/>
    <col min="2565" max="2565" width="17.453125" style="158" customWidth="1"/>
    <col min="2566" max="2566" width="19.26953125" style="158" customWidth="1"/>
    <col min="2567" max="2568" width="15.54296875" style="158" customWidth="1"/>
    <col min="2569" max="2570" width="0" style="158" hidden="1" customWidth="1"/>
    <col min="2571" max="2571" width="39.54296875" style="158" customWidth="1"/>
    <col min="2572" max="2572" width="13.54296875" style="158" customWidth="1"/>
    <col min="2573" max="2573" width="12.7265625" style="158" customWidth="1"/>
    <col min="2574" max="2816" width="9.1796875" style="158"/>
    <col min="2817" max="2817" width="35.26953125" style="158" customWidth="1"/>
    <col min="2818" max="2818" width="39.1796875" style="158" customWidth="1"/>
    <col min="2819" max="2819" width="1" style="158" customWidth="1"/>
    <col min="2820" max="2820" width="16.1796875" style="158" customWidth="1"/>
    <col min="2821" max="2821" width="17.453125" style="158" customWidth="1"/>
    <col min="2822" max="2822" width="19.26953125" style="158" customWidth="1"/>
    <col min="2823" max="2824" width="15.54296875" style="158" customWidth="1"/>
    <col min="2825" max="2826" width="0" style="158" hidden="1" customWidth="1"/>
    <col min="2827" max="2827" width="39.54296875" style="158" customWidth="1"/>
    <col min="2828" max="2828" width="13.54296875" style="158" customWidth="1"/>
    <col min="2829" max="2829" width="12.7265625" style="158" customWidth="1"/>
    <col min="2830" max="3072" width="9.1796875" style="158"/>
    <col min="3073" max="3073" width="35.26953125" style="158" customWidth="1"/>
    <col min="3074" max="3074" width="39.1796875" style="158" customWidth="1"/>
    <col min="3075" max="3075" width="1" style="158" customWidth="1"/>
    <col min="3076" max="3076" width="16.1796875" style="158" customWidth="1"/>
    <col min="3077" max="3077" width="17.453125" style="158" customWidth="1"/>
    <col min="3078" max="3078" width="19.26953125" style="158" customWidth="1"/>
    <col min="3079" max="3080" width="15.54296875" style="158" customWidth="1"/>
    <col min="3081" max="3082" width="0" style="158" hidden="1" customWidth="1"/>
    <col min="3083" max="3083" width="39.54296875" style="158" customWidth="1"/>
    <col min="3084" max="3084" width="13.54296875" style="158" customWidth="1"/>
    <col min="3085" max="3085" width="12.7265625" style="158" customWidth="1"/>
    <col min="3086" max="3328" width="9.1796875" style="158"/>
    <col min="3329" max="3329" width="35.26953125" style="158" customWidth="1"/>
    <col min="3330" max="3330" width="39.1796875" style="158" customWidth="1"/>
    <col min="3331" max="3331" width="1" style="158" customWidth="1"/>
    <col min="3332" max="3332" width="16.1796875" style="158" customWidth="1"/>
    <col min="3333" max="3333" width="17.453125" style="158" customWidth="1"/>
    <col min="3334" max="3334" width="19.26953125" style="158" customWidth="1"/>
    <col min="3335" max="3336" width="15.54296875" style="158" customWidth="1"/>
    <col min="3337" max="3338" width="0" style="158" hidden="1" customWidth="1"/>
    <col min="3339" max="3339" width="39.54296875" style="158" customWidth="1"/>
    <col min="3340" max="3340" width="13.54296875" style="158" customWidth="1"/>
    <col min="3341" max="3341" width="12.7265625" style="158" customWidth="1"/>
    <col min="3342" max="3584" width="9.1796875" style="158"/>
    <col min="3585" max="3585" width="35.26953125" style="158" customWidth="1"/>
    <col min="3586" max="3586" width="39.1796875" style="158" customWidth="1"/>
    <col min="3587" max="3587" width="1" style="158" customWidth="1"/>
    <col min="3588" max="3588" width="16.1796875" style="158" customWidth="1"/>
    <col min="3589" max="3589" width="17.453125" style="158" customWidth="1"/>
    <col min="3590" max="3590" width="19.26953125" style="158" customWidth="1"/>
    <col min="3591" max="3592" width="15.54296875" style="158" customWidth="1"/>
    <col min="3593" max="3594" width="0" style="158" hidden="1" customWidth="1"/>
    <col min="3595" max="3595" width="39.54296875" style="158" customWidth="1"/>
    <col min="3596" max="3596" width="13.54296875" style="158" customWidth="1"/>
    <col min="3597" max="3597" width="12.7265625" style="158" customWidth="1"/>
    <col min="3598" max="3840" width="9.1796875" style="158"/>
    <col min="3841" max="3841" width="35.26953125" style="158" customWidth="1"/>
    <col min="3842" max="3842" width="39.1796875" style="158" customWidth="1"/>
    <col min="3843" max="3843" width="1" style="158" customWidth="1"/>
    <col min="3844" max="3844" width="16.1796875" style="158" customWidth="1"/>
    <col min="3845" max="3845" width="17.453125" style="158" customWidth="1"/>
    <col min="3846" max="3846" width="19.26953125" style="158" customWidth="1"/>
    <col min="3847" max="3848" width="15.54296875" style="158" customWidth="1"/>
    <col min="3849" max="3850" width="0" style="158" hidden="1" customWidth="1"/>
    <col min="3851" max="3851" width="39.54296875" style="158" customWidth="1"/>
    <col min="3852" max="3852" width="13.54296875" style="158" customWidth="1"/>
    <col min="3853" max="3853" width="12.7265625" style="158" customWidth="1"/>
    <col min="3854" max="4096" width="9.1796875" style="158"/>
    <col min="4097" max="4097" width="35.26953125" style="158" customWidth="1"/>
    <col min="4098" max="4098" width="39.1796875" style="158" customWidth="1"/>
    <col min="4099" max="4099" width="1" style="158" customWidth="1"/>
    <col min="4100" max="4100" width="16.1796875" style="158" customWidth="1"/>
    <col min="4101" max="4101" width="17.453125" style="158" customWidth="1"/>
    <col min="4102" max="4102" width="19.26953125" style="158" customWidth="1"/>
    <col min="4103" max="4104" width="15.54296875" style="158" customWidth="1"/>
    <col min="4105" max="4106" width="0" style="158" hidden="1" customWidth="1"/>
    <col min="4107" max="4107" width="39.54296875" style="158" customWidth="1"/>
    <col min="4108" max="4108" width="13.54296875" style="158" customWidth="1"/>
    <col min="4109" max="4109" width="12.7265625" style="158" customWidth="1"/>
    <col min="4110" max="4352" width="9.1796875" style="158"/>
    <col min="4353" max="4353" width="35.26953125" style="158" customWidth="1"/>
    <col min="4354" max="4354" width="39.1796875" style="158" customWidth="1"/>
    <col min="4355" max="4355" width="1" style="158" customWidth="1"/>
    <col min="4356" max="4356" width="16.1796875" style="158" customWidth="1"/>
    <col min="4357" max="4357" width="17.453125" style="158" customWidth="1"/>
    <col min="4358" max="4358" width="19.26953125" style="158" customWidth="1"/>
    <col min="4359" max="4360" width="15.54296875" style="158" customWidth="1"/>
    <col min="4361" max="4362" width="0" style="158" hidden="1" customWidth="1"/>
    <col min="4363" max="4363" width="39.54296875" style="158" customWidth="1"/>
    <col min="4364" max="4364" width="13.54296875" style="158" customWidth="1"/>
    <col min="4365" max="4365" width="12.7265625" style="158" customWidth="1"/>
    <col min="4366" max="4608" width="9.1796875" style="158"/>
    <col min="4609" max="4609" width="35.26953125" style="158" customWidth="1"/>
    <col min="4610" max="4610" width="39.1796875" style="158" customWidth="1"/>
    <col min="4611" max="4611" width="1" style="158" customWidth="1"/>
    <col min="4612" max="4612" width="16.1796875" style="158" customWidth="1"/>
    <col min="4613" max="4613" width="17.453125" style="158" customWidth="1"/>
    <col min="4614" max="4614" width="19.26953125" style="158" customWidth="1"/>
    <col min="4615" max="4616" width="15.54296875" style="158" customWidth="1"/>
    <col min="4617" max="4618" width="0" style="158" hidden="1" customWidth="1"/>
    <col min="4619" max="4619" width="39.54296875" style="158" customWidth="1"/>
    <col min="4620" max="4620" width="13.54296875" style="158" customWidth="1"/>
    <col min="4621" max="4621" width="12.7265625" style="158" customWidth="1"/>
    <col min="4622" max="4864" width="9.1796875" style="158"/>
    <col min="4865" max="4865" width="35.26953125" style="158" customWidth="1"/>
    <col min="4866" max="4866" width="39.1796875" style="158" customWidth="1"/>
    <col min="4867" max="4867" width="1" style="158" customWidth="1"/>
    <col min="4868" max="4868" width="16.1796875" style="158" customWidth="1"/>
    <col min="4869" max="4869" width="17.453125" style="158" customWidth="1"/>
    <col min="4870" max="4870" width="19.26953125" style="158" customWidth="1"/>
    <col min="4871" max="4872" width="15.54296875" style="158" customWidth="1"/>
    <col min="4873" max="4874" width="0" style="158" hidden="1" customWidth="1"/>
    <col min="4875" max="4875" width="39.54296875" style="158" customWidth="1"/>
    <col min="4876" max="4876" width="13.54296875" style="158" customWidth="1"/>
    <col min="4877" max="4877" width="12.7265625" style="158" customWidth="1"/>
    <col min="4878" max="5120" width="9.1796875" style="158"/>
    <col min="5121" max="5121" width="35.26953125" style="158" customWidth="1"/>
    <col min="5122" max="5122" width="39.1796875" style="158" customWidth="1"/>
    <col min="5123" max="5123" width="1" style="158" customWidth="1"/>
    <col min="5124" max="5124" width="16.1796875" style="158" customWidth="1"/>
    <col min="5125" max="5125" width="17.453125" style="158" customWidth="1"/>
    <col min="5126" max="5126" width="19.26953125" style="158" customWidth="1"/>
    <col min="5127" max="5128" width="15.54296875" style="158" customWidth="1"/>
    <col min="5129" max="5130" width="0" style="158" hidden="1" customWidth="1"/>
    <col min="5131" max="5131" width="39.54296875" style="158" customWidth="1"/>
    <col min="5132" max="5132" width="13.54296875" style="158" customWidth="1"/>
    <col min="5133" max="5133" width="12.7265625" style="158" customWidth="1"/>
    <col min="5134" max="5376" width="9.1796875" style="158"/>
    <col min="5377" max="5377" width="35.26953125" style="158" customWidth="1"/>
    <col min="5378" max="5378" width="39.1796875" style="158" customWidth="1"/>
    <col min="5379" max="5379" width="1" style="158" customWidth="1"/>
    <col min="5380" max="5380" width="16.1796875" style="158" customWidth="1"/>
    <col min="5381" max="5381" width="17.453125" style="158" customWidth="1"/>
    <col min="5382" max="5382" width="19.26953125" style="158" customWidth="1"/>
    <col min="5383" max="5384" width="15.54296875" style="158" customWidth="1"/>
    <col min="5385" max="5386" width="0" style="158" hidden="1" customWidth="1"/>
    <col min="5387" max="5387" width="39.54296875" style="158" customWidth="1"/>
    <col min="5388" max="5388" width="13.54296875" style="158" customWidth="1"/>
    <col min="5389" max="5389" width="12.7265625" style="158" customWidth="1"/>
    <col min="5390" max="5632" width="9.1796875" style="158"/>
    <col min="5633" max="5633" width="35.26953125" style="158" customWidth="1"/>
    <col min="5634" max="5634" width="39.1796875" style="158" customWidth="1"/>
    <col min="5635" max="5635" width="1" style="158" customWidth="1"/>
    <col min="5636" max="5636" width="16.1796875" style="158" customWidth="1"/>
    <col min="5637" max="5637" width="17.453125" style="158" customWidth="1"/>
    <col min="5638" max="5638" width="19.26953125" style="158" customWidth="1"/>
    <col min="5639" max="5640" width="15.54296875" style="158" customWidth="1"/>
    <col min="5641" max="5642" width="0" style="158" hidden="1" customWidth="1"/>
    <col min="5643" max="5643" width="39.54296875" style="158" customWidth="1"/>
    <col min="5644" max="5644" width="13.54296875" style="158" customWidth="1"/>
    <col min="5645" max="5645" width="12.7265625" style="158" customWidth="1"/>
    <col min="5646" max="5888" width="9.1796875" style="158"/>
    <col min="5889" max="5889" width="35.26953125" style="158" customWidth="1"/>
    <col min="5890" max="5890" width="39.1796875" style="158" customWidth="1"/>
    <col min="5891" max="5891" width="1" style="158" customWidth="1"/>
    <col min="5892" max="5892" width="16.1796875" style="158" customWidth="1"/>
    <col min="5893" max="5893" width="17.453125" style="158" customWidth="1"/>
    <col min="5894" max="5894" width="19.26953125" style="158" customWidth="1"/>
    <col min="5895" max="5896" width="15.54296875" style="158" customWidth="1"/>
    <col min="5897" max="5898" width="0" style="158" hidden="1" customWidth="1"/>
    <col min="5899" max="5899" width="39.54296875" style="158" customWidth="1"/>
    <col min="5900" max="5900" width="13.54296875" style="158" customWidth="1"/>
    <col min="5901" max="5901" width="12.7265625" style="158" customWidth="1"/>
    <col min="5902" max="6144" width="9.1796875" style="158"/>
    <col min="6145" max="6145" width="35.26953125" style="158" customWidth="1"/>
    <col min="6146" max="6146" width="39.1796875" style="158" customWidth="1"/>
    <col min="6147" max="6147" width="1" style="158" customWidth="1"/>
    <col min="6148" max="6148" width="16.1796875" style="158" customWidth="1"/>
    <col min="6149" max="6149" width="17.453125" style="158" customWidth="1"/>
    <col min="6150" max="6150" width="19.26953125" style="158" customWidth="1"/>
    <col min="6151" max="6152" width="15.54296875" style="158" customWidth="1"/>
    <col min="6153" max="6154" width="0" style="158" hidden="1" customWidth="1"/>
    <col min="6155" max="6155" width="39.54296875" style="158" customWidth="1"/>
    <col min="6156" max="6156" width="13.54296875" style="158" customWidth="1"/>
    <col min="6157" max="6157" width="12.7265625" style="158" customWidth="1"/>
    <col min="6158" max="6400" width="9.1796875" style="158"/>
    <col min="6401" max="6401" width="35.26953125" style="158" customWidth="1"/>
    <col min="6402" max="6402" width="39.1796875" style="158" customWidth="1"/>
    <col min="6403" max="6403" width="1" style="158" customWidth="1"/>
    <col min="6404" max="6404" width="16.1796875" style="158" customWidth="1"/>
    <col min="6405" max="6405" width="17.453125" style="158" customWidth="1"/>
    <col min="6406" max="6406" width="19.26953125" style="158" customWidth="1"/>
    <col min="6407" max="6408" width="15.54296875" style="158" customWidth="1"/>
    <col min="6409" max="6410" width="0" style="158" hidden="1" customWidth="1"/>
    <col min="6411" max="6411" width="39.54296875" style="158" customWidth="1"/>
    <col min="6412" max="6412" width="13.54296875" style="158" customWidth="1"/>
    <col min="6413" max="6413" width="12.7265625" style="158" customWidth="1"/>
    <col min="6414" max="6656" width="9.1796875" style="158"/>
    <col min="6657" max="6657" width="35.26953125" style="158" customWidth="1"/>
    <col min="6658" max="6658" width="39.1796875" style="158" customWidth="1"/>
    <col min="6659" max="6659" width="1" style="158" customWidth="1"/>
    <col min="6660" max="6660" width="16.1796875" style="158" customWidth="1"/>
    <col min="6661" max="6661" width="17.453125" style="158" customWidth="1"/>
    <col min="6662" max="6662" width="19.26953125" style="158" customWidth="1"/>
    <col min="6663" max="6664" width="15.54296875" style="158" customWidth="1"/>
    <col min="6665" max="6666" width="0" style="158" hidden="1" customWidth="1"/>
    <col min="6667" max="6667" width="39.54296875" style="158" customWidth="1"/>
    <col min="6668" max="6668" width="13.54296875" style="158" customWidth="1"/>
    <col min="6669" max="6669" width="12.7265625" style="158" customWidth="1"/>
    <col min="6670" max="6912" width="9.1796875" style="158"/>
    <col min="6913" max="6913" width="35.26953125" style="158" customWidth="1"/>
    <col min="6914" max="6914" width="39.1796875" style="158" customWidth="1"/>
    <col min="6915" max="6915" width="1" style="158" customWidth="1"/>
    <col min="6916" max="6916" width="16.1796875" style="158" customWidth="1"/>
    <col min="6917" max="6917" width="17.453125" style="158" customWidth="1"/>
    <col min="6918" max="6918" width="19.26953125" style="158" customWidth="1"/>
    <col min="6919" max="6920" width="15.54296875" style="158" customWidth="1"/>
    <col min="6921" max="6922" width="0" style="158" hidden="1" customWidth="1"/>
    <col min="6923" max="6923" width="39.54296875" style="158" customWidth="1"/>
    <col min="6924" max="6924" width="13.54296875" style="158" customWidth="1"/>
    <col min="6925" max="6925" width="12.7265625" style="158" customWidth="1"/>
    <col min="6926" max="7168" width="9.1796875" style="158"/>
    <col min="7169" max="7169" width="35.26953125" style="158" customWidth="1"/>
    <col min="7170" max="7170" width="39.1796875" style="158" customWidth="1"/>
    <col min="7171" max="7171" width="1" style="158" customWidth="1"/>
    <col min="7172" max="7172" width="16.1796875" style="158" customWidth="1"/>
    <col min="7173" max="7173" width="17.453125" style="158" customWidth="1"/>
    <col min="7174" max="7174" width="19.26953125" style="158" customWidth="1"/>
    <col min="7175" max="7176" width="15.54296875" style="158" customWidth="1"/>
    <col min="7177" max="7178" width="0" style="158" hidden="1" customWidth="1"/>
    <col min="7179" max="7179" width="39.54296875" style="158" customWidth="1"/>
    <col min="7180" max="7180" width="13.54296875" style="158" customWidth="1"/>
    <col min="7181" max="7181" width="12.7265625" style="158" customWidth="1"/>
    <col min="7182" max="7424" width="9.1796875" style="158"/>
    <col min="7425" max="7425" width="35.26953125" style="158" customWidth="1"/>
    <col min="7426" max="7426" width="39.1796875" style="158" customWidth="1"/>
    <col min="7427" max="7427" width="1" style="158" customWidth="1"/>
    <col min="7428" max="7428" width="16.1796875" style="158" customWidth="1"/>
    <col min="7429" max="7429" width="17.453125" style="158" customWidth="1"/>
    <col min="7430" max="7430" width="19.26953125" style="158" customWidth="1"/>
    <col min="7431" max="7432" width="15.54296875" style="158" customWidth="1"/>
    <col min="7433" max="7434" width="0" style="158" hidden="1" customWidth="1"/>
    <col min="7435" max="7435" width="39.54296875" style="158" customWidth="1"/>
    <col min="7436" max="7436" width="13.54296875" style="158" customWidth="1"/>
    <col min="7437" max="7437" width="12.7265625" style="158" customWidth="1"/>
    <col min="7438" max="7680" width="9.1796875" style="158"/>
    <col min="7681" max="7681" width="35.26953125" style="158" customWidth="1"/>
    <col min="7682" max="7682" width="39.1796875" style="158" customWidth="1"/>
    <col min="7683" max="7683" width="1" style="158" customWidth="1"/>
    <col min="7684" max="7684" width="16.1796875" style="158" customWidth="1"/>
    <col min="7685" max="7685" width="17.453125" style="158" customWidth="1"/>
    <col min="7686" max="7686" width="19.26953125" style="158" customWidth="1"/>
    <col min="7687" max="7688" width="15.54296875" style="158" customWidth="1"/>
    <col min="7689" max="7690" width="0" style="158" hidden="1" customWidth="1"/>
    <col min="7691" max="7691" width="39.54296875" style="158" customWidth="1"/>
    <col min="7692" max="7692" width="13.54296875" style="158" customWidth="1"/>
    <col min="7693" max="7693" width="12.7265625" style="158" customWidth="1"/>
    <col min="7694" max="7936" width="9.1796875" style="158"/>
    <col min="7937" max="7937" width="35.26953125" style="158" customWidth="1"/>
    <col min="7938" max="7938" width="39.1796875" style="158" customWidth="1"/>
    <col min="7939" max="7939" width="1" style="158" customWidth="1"/>
    <col min="7940" max="7940" width="16.1796875" style="158" customWidth="1"/>
    <col min="7941" max="7941" width="17.453125" style="158" customWidth="1"/>
    <col min="7942" max="7942" width="19.26953125" style="158" customWidth="1"/>
    <col min="7943" max="7944" width="15.54296875" style="158" customWidth="1"/>
    <col min="7945" max="7946" width="0" style="158" hidden="1" customWidth="1"/>
    <col min="7947" max="7947" width="39.54296875" style="158" customWidth="1"/>
    <col min="7948" max="7948" width="13.54296875" style="158" customWidth="1"/>
    <col min="7949" max="7949" width="12.7265625" style="158" customWidth="1"/>
    <col min="7950" max="8192" width="9.1796875" style="158"/>
    <col min="8193" max="8193" width="35.26953125" style="158" customWidth="1"/>
    <col min="8194" max="8194" width="39.1796875" style="158" customWidth="1"/>
    <col min="8195" max="8195" width="1" style="158" customWidth="1"/>
    <col min="8196" max="8196" width="16.1796875" style="158" customWidth="1"/>
    <col min="8197" max="8197" width="17.453125" style="158" customWidth="1"/>
    <col min="8198" max="8198" width="19.26953125" style="158" customWidth="1"/>
    <col min="8199" max="8200" width="15.54296875" style="158" customWidth="1"/>
    <col min="8201" max="8202" width="0" style="158" hidden="1" customWidth="1"/>
    <col min="8203" max="8203" width="39.54296875" style="158" customWidth="1"/>
    <col min="8204" max="8204" width="13.54296875" style="158" customWidth="1"/>
    <col min="8205" max="8205" width="12.7265625" style="158" customWidth="1"/>
    <col min="8206" max="8448" width="9.1796875" style="158"/>
    <col min="8449" max="8449" width="35.26953125" style="158" customWidth="1"/>
    <col min="8450" max="8450" width="39.1796875" style="158" customWidth="1"/>
    <col min="8451" max="8451" width="1" style="158" customWidth="1"/>
    <col min="8452" max="8452" width="16.1796875" style="158" customWidth="1"/>
    <col min="8453" max="8453" width="17.453125" style="158" customWidth="1"/>
    <col min="8454" max="8454" width="19.26953125" style="158" customWidth="1"/>
    <col min="8455" max="8456" width="15.54296875" style="158" customWidth="1"/>
    <col min="8457" max="8458" width="0" style="158" hidden="1" customWidth="1"/>
    <col min="8459" max="8459" width="39.54296875" style="158" customWidth="1"/>
    <col min="8460" max="8460" width="13.54296875" style="158" customWidth="1"/>
    <col min="8461" max="8461" width="12.7265625" style="158" customWidth="1"/>
    <col min="8462" max="8704" width="9.1796875" style="158"/>
    <col min="8705" max="8705" width="35.26953125" style="158" customWidth="1"/>
    <col min="8706" max="8706" width="39.1796875" style="158" customWidth="1"/>
    <col min="8707" max="8707" width="1" style="158" customWidth="1"/>
    <col min="8708" max="8708" width="16.1796875" style="158" customWidth="1"/>
    <col min="8709" max="8709" width="17.453125" style="158" customWidth="1"/>
    <col min="8710" max="8710" width="19.26953125" style="158" customWidth="1"/>
    <col min="8711" max="8712" width="15.54296875" style="158" customWidth="1"/>
    <col min="8713" max="8714" width="0" style="158" hidden="1" customWidth="1"/>
    <col min="8715" max="8715" width="39.54296875" style="158" customWidth="1"/>
    <col min="8716" max="8716" width="13.54296875" style="158" customWidth="1"/>
    <col min="8717" max="8717" width="12.7265625" style="158" customWidth="1"/>
    <col min="8718" max="8960" width="9.1796875" style="158"/>
    <col min="8961" max="8961" width="35.26953125" style="158" customWidth="1"/>
    <col min="8962" max="8962" width="39.1796875" style="158" customWidth="1"/>
    <col min="8963" max="8963" width="1" style="158" customWidth="1"/>
    <col min="8964" max="8964" width="16.1796875" style="158" customWidth="1"/>
    <col min="8965" max="8965" width="17.453125" style="158" customWidth="1"/>
    <col min="8966" max="8966" width="19.26953125" style="158" customWidth="1"/>
    <col min="8967" max="8968" width="15.54296875" style="158" customWidth="1"/>
    <col min="8969" max="8970" width="0" style="158" hidden="1" customWidth="1"/>
    <col min="8971" max="8971" width="39.54296875" style="158" customWidth="1"/>
    <col min="8972" max="8972" width="13.54296875" style="158" customWidth="1"/>
    <col min="8973" max="8973" width="12.7265625" style="158" customWidth="1"/>
    <col min="8974" max="9216" width="9.1796875" style="158"/>
    <col min="9217" max="9217" width="35.26953125" style="158" customWidth="1"/>
    <col min="9218" max="9218" width="39.1796875" style="158" customWidth="1"/>
    <col min="9219" max="9219" width="1" style="158" customWidth="1"/>
    <col min="9220" max="9220" width="16.1796875" style="158" customWidth="1"/>
    <col min="9221" max="9221" width="17.453125" style="158" customWidth="1"/>
    <col min="9222" max="9222" width="19.26953125" style="158" customWidth="1"/>
    <col min="9223" max="9224" width="15.54296875" style="158" customWidth="1"/>
    <col min="9225" max="9226" width="0" style="158" hidden="1" customWidth="1"/>
    <col min="9227" max="9227" width="39.54296875" style="158" customWidth="1"/>
    <col min="9228" max="9228" width="13.54296875" style="158" customWidth="1"/>
    <col min="9229" max="9229" width="12.7265625" style="158" customWidth="1"/>
    <col min="9230" max="9472" width="9.1796875" style="158"/>
    <col min="9473" max="9473" width="35.26953125" style="158" customWidth="1"/>
    <col min="9474" max="9474" width="39.1796875" style="158" customWidth="1"/>
    <col min="9475" max="9475" width="1" style="158" customWidth="1"/>
    <col min="9476" max="9476" width="16.1796875" style="158" customWidth="1"/>
    <col min="9477" max="9477" width="17.453125" style="158" customWidth="1"/>
    <col min="9478" max="9478" width="19.26953125" style="158" customWidth="1"/>
    <col min="9479" max="9480" width="15.54296875" style="158" customWidth="1"/>
    <col min="9481" max="9482" width="0" style="158" hidden="1" customWidth="1"/>
    <col min="9483" max="9483" width="39.54296875" style="158" customWidth="1"/>
    <col min="9484" max="9484" width="13.54296875" style="158" customWidth="1"/>
    <col min="9485" max="9485" width="12.7265625" style="158" customWidth="1"/>
    <col min="9486" max="9728" width="9.1796875" style="158"/>
    <col min="9729" max="9729" width="35.26953125" style="158" customWidth="1"/>
    <col min="9730" max="9730" width="39.1796875" style="158" customWidth="1"/>
    <col min="9731" max="9731" width="1" style="158" customWidth="1"/>
    <col min="9732" max="9732" width="16.1796875" style="158" customWidth="1"/>
    <col min="9733" max="9733" width="17.453125" style="158" customWidth="1"/>
    <col min="9734" max="9734" width="19.26953125" style="158" customWidth="1"/>
    <col min="9735" max="9736" width="15.54296875" style="158" customWidth="1"/>
    <col min="9737" max="9738" width="0" style="158" hidden="1" customWidth="1"/>
    <col min="9739" max="9739" width="39.54296875" style="158" customWidth="1"/>
    <col min="9740" max="9740" width="13.54296875" style="158" customWidth="1"/>
    <col min="9741" max="9741" width="12.7265625" style="158" customWidth="1"/>
    <col min="9742" max="9984" width="9.1796875" style="158"/>
    <col min="9985" max="9985" width="35.26953125" style="158" customWidth="1"/>
    <col min="9986" max="9986" width="39.1796875" style="158" customWidth="1"/>
    <col min="9987" max="9987" width="1" style="158" customWidth="1"/>
    <col min="9988" max="9988" width="16.1796875" style="158" customWidth="1"/>
    <col min="9989" max="9989" width="17.453125" style="158" customWidth="1"/>
    <col min="9990" max="9990" width="19.26953125" style="158" customWidth="1"/>
    <col min="9991" max="9992" width="15.54296875" style="158" customWidth="1"/>
    <col min="9993" max="9994" width="0" style="158" hidden="1" customWidth="1"/>
    <col min="9995" max="9995" width="39.54296875" style="158" customWidth="1"/>
    <col min="9996" max="9996" width="13.54296875" style="158" customWidth="1"/>
    <col min="9997" max="9997" width="12.7265625" style="158" customWidth="1"/>
    <col min="9998" max="10240" width="9.1796875" style="158"/>
    <col min="10241" max="10241" width="35.26953125" style="158" customWidth="1"/>
    <col min="10242" max="10242" width="39.1796875" style="158" customWidth="1"/>
    <col min="10243" max="10243" width="1" style="158" customWidth="1"/>
    <col min="10244" max="10244" width="16.1796875" style="158" customWidth="1"/>
    <col min="10245" max="10245" width="17.453125" style="158" customWidth="1"/>
    <col min="10246" max="10246" width="19.26953125" style="158" customWidth="1"/>
    <col min="10247" max="10248" width="15.54296875" style="158" customWidth="1"/>
    <col min="10249" max="10250" width="0" style="158" hidden="1" customWidth="1"/>
    <col min="10251" max="10251" width="39.54296875" style="158" customWidth="1"/>
    <col min="10252" max="10252" width="13.54296875" style="158" customWidth="1"/>
    <col min="10253" max="10253" width="12.7265625" style="158" customWidth="1"/>
    <col min="10254" max="10496" width="9.1796875" style="158"/>
    <col min="10497" max="10497" width="35.26953125" style="158" customWidth="1"/>
    <col min="10498" max="10498" width="39.1796875" style="158" customWidth="1"/>
    <col min="10499" max="10499" width="1" style="158" customWidth="1"/>
    <col min="10500" max="10500" width="16.1796875" style="158" customWidth="1"/>
    <col min="10501" max="10501" width="17.453125" style="158" customWidth="1"/>
    <col min="10502" max="10502" width="19.26953125" style="158" customWidth="1"/>
    <col min="10503" max="10504" width="15.54296875" style="158" customWidth="1"/>
    <col min="10505" max="10506" width="0" style="158" hidden="1" customWidth="1"/>
    <col min="10507" max="10507" width="39.54296875" style="158" customWidth="1"/>
    <col min="10508" max="10508" width="13.54296875" style="158" customWidth="1"/>
    <col min="10509" max="10509" width="12.7265625" style="158" customWidth="1"/>
    <col min="10510" max="10752" width="9.1796875" style="158"/>
    <col min="10753" max="10753" width="35.26953125" style="158" customWidth="1"/>
    <col min="10754" max="10754" width="39.1796875" style="158" customWidth="1"/>
    <col min="10755" max="10755" width="1" style="158" customWidth="1"/>
    <col min="10756" max="10756" width="16.1796875" style="158" customWidth="1"/>
    <col min="10757" max="10757" width="17.453125" style="158" customWidth="1"/>
    <col min="10758" max="10758" width="19.26953125" style="158" customWidth="1"/>
    <col min="10759" max="10760" width="15.54296875" style="158" customWidth="1"/>
    <col min="10761" max="10762" width="0" style="158" hidden="1" customWidth="1"/>
    <col min="10763" max="10763" width="39.54296875" style="158" customWidth="1"/>
    <col min="10764" max="10764" width="13.54296875" style="158" customWidth="1"/>
    <col min="10765" max="10765" width="12.7265625" style="158" customWidth="1"/>
    <col min="10766" max="11008" width="9.1796875" style="158"/>
    <col min="11009" max="11009" width="35.26953125" style="158" customWidth="1"/>
    <col min="11010" max="11010" width="39.1796875" style="158" customWidth="1"/>
    <col min="11011" max="11011" width="1" style="158" customWidth="1"/>
    <col min="11012" max="11012" width="16.1796875" style="158" customWidth="1"/>
    <col min="11013" max="11013" width="17.453125" style="158" customWidth="1"/>
    <col min="11014" max="11014" width="19.26953125" style="158" customWidth="1"/>
    <col min="11015" max="11016" width="15.54296875" style="158" customWidth="1"/>
    <col min="11017" max="11018" width="0" style="158" hidden="1" customWidth="1"/>
    <col min="11019" max="11019" width="39.54296875" style="158" customWidth="1"/>
    <col min="11020" max="11020" width="13.54296875" style="158" customWidth="1"/>
    <col min="11021" max="11021" width="12.7265625" style="158" customWidth="1"/>
    <col min="11022" max="11264" width="9.1796875" style="158"/>
    <col min="11265" max="11265" width="35.26953125" style="158" customWidth="1"/>
    <col min="11266" max="11266" width="39.1796875" style="158" customWidth="1"/>
    <col min="11267" max="11267" width="1" style="158" customWidth="1"/>
    <col min="11268" max="11268" width="16.1796875" style="158" customWidth="1"/>
    <col min="11269" max="11269" width="17.453125" style="158" customWidth="1"/>
    <col min="11270" max="11270" width="19.26953125" style="158" customWidth="1"/>
    <col min="11271" max="11272" width="15.54296875" style="158" customWidth="1"/>
    <col min="11273" max="11274" width="0" style="158" hidden="1" customWidth="1"/>
    <col min="11275" max="11275" width="39.54296875" style="158" customWidth="1"/>
    <col min="11276" max="11276" width="13.54296875" style="158" customWidth="1"/>
    <col min="11277" max="11277" width="12.7265625" style="158" customWidth="1"/>
    <col min="11278" max="11520" width="9.1796875" style="158"/>
    <col min="11521" max="11521" width="35.26953125" style="158" customWidth="1"/>
    <col min="11522" max="11522" width="39.1796875" style="158" customWidth="1"/>
    <col min="11523" max="11523" width="1" style="158" customWidth="1"/>
    <col min="11524" max="11524" width="16.1796875" style="158" customWidth="1"/>
    <col min="11525" max="11525" width="17.453125" style="158" customWidth="1"/>
    <col min="11526" max="11526" width="19.26953125" style="158" customWidth="1"/>
    <col min="11527" max="11528" width="15.54296875" style="158" customWidth="1"/>
    <col min="11529" max="11530" width="0" style="158" hidden="1" customWidth="1"/>
    <col min="11531" max="11531" width="39.54296875" style="158" customWidth="1"/>
    <col min="11532" max="11532" width="13.54296875" style="158" customWidth="1"/>
    <col min="11533" max="11533" width="12.7265625" style="158" customWidth="1"/>
    <col min="11534" max="11776" width="9.1796875" style="158"/>
    <col min="11777" max="11777" width="35.26953125" style="158" customWidth="1"/>
    <col min="11778" max="11778" width="39.1796875" style="158" customWidth="1"/>
    <col min="11779" max="11779" width="1" style="158" customWidth="1"/>
    <col min="11780" max="11780" width="16.1796875" style="158" customWidth="1"/>
    <col min="11781" max="11781" width="17.453125" style="158" customWidth="1"/>
    <col min="11782" max="11782" width="19.26953125" style="158" customWidth="1"/>
    <col min="11783" max="11784" width="15.54296875" style="158" customWidth="1"/>
    <col min="11785" max="11786" width="0" style="158" hidden="1" customWidth="1"/>
    <col min="11787" max="11787" width="39.54296875" style="158" customWidth="1"/>
    <col min="11788" max="11788" width="13.54296875" style="158" customWidth="1"/>
    <col min="11789" max="11789" width="12.7265625" style="158" customWidth="1"/>
    <col min="11790" max="12032" width="9.1796875" style="158"/>
    <col min="12033" max="12033" width="35.26953125" style="158" customWidth="1"/>
    <col min="12034" max="12034" width="39.1796875" style="158" customWidth="1"/>
    <col min="12035" max="12035" width="1" style="158" customWidth="1"/>
    <col min="12036" max="12036" width="16.1796875" style="158" customWidth="1"/>
    <col min="12037" max="12037" width="17.453125" style="158" customWidth="1"/>
    <col min="12038" max="12038" width="19.26953125" style="158" customWidth="1"/>
    <col min="12039" max="12040" width="15.54296875" style="158" customWidth="1"/>
    <col min="12041" max="12042" width="0" style="158" hidden="1" customWidth="1"/>
    <col min="12043" max="12043" width="39.54296875" style="158" customWidth="1"/>
    <col min="12044" max="12044" width="13.54296875" style="158" customWidth="1"/>
    <col min="12045" max="12045" width="12.7265625" style="158" customWidth="1"/>
    <col min="12046" max="12288" width="9.1796875" style="158"/>
    <col min="12289" max="12289" width="35.26953125" style="158" customWidth="1"/>
    <col min="12290" max="12290" width="39.1796875" style="158" customWidth="1"/>
    <col min="12291" max="12291" width="1" style="158" customWidth="1"/>
    <col min="12292" max="12292" width="16.1796875" style="158" customWidth="1"/>
    <col min="12293" max="12293" width="17.453125" style="158" customWidth="1"/>
    <col min="12294" max="12294" width="19.26953125" style="158" customWidth="1"/>
    <col min="12295" max="12296" width="15.54296875" style="158" customWidth="1"/>
    <col min="12297" max="12298" width="0" style="158" hidden="1" customWidth="1"/>
    <col min="12299" max="12299" width="39.54296875" style="158" customWidth="1"/>
    <col min="12300" max="12300" width="13.54296875" style="158" customWidth="1"/>
    <col min="12301" max="12301" width="12.7265625" style="158" customWidth="1"/>
    <col min="12302" max="12544" width="9.1796875" style="158"/>
    <col min="12545" max="12545" width="35.26953125" style="158" customWidth="1"/>
    <col min="12546" max="12546" width="39.1796875" style="158" customWidth="1"/>
    <col min="12547" max="12547" width="1" style="158" customWidth="1"/>
    <col min="12548" max="12548" width="16.1796875" style="158" customWidth="1"/>
    <col min="12549" max="12549" width="17.453125" style="158" customWidth="1"/>
    <col min="12550" max="12550" width="19.26953125" style="158" customWidth="1"/>
    <col min="12551" max="12552" width="15.54296875" style="158" customWidth="1"/>
    <col min="12553" max="12554" width="0" style="158" hidden="1" customWidth="1"/>
    <col min="12555" max="12555" width="39.54296875" style="158" customWidth="1"/>
    <col min="12556" max="12556" width="13.54296875" style="158" customWidth="1"/>
    <col min="12557" max="12557" width="12.7265625" style="158" customWidth="1"/>
    <col min="12558" max="12800" width="9.1796875" style="158"/>
    <col min="12801" max="12801" width="35.26953125" style="158" customWidth="1"/>
    <col min="12802" max="12802" width="39.1796875" style="158" customWidth="1"/>
    <col min="12803" max="12803" width="1" style="158" customWidth="1"/>
    <col min="12804" max="12804" width="16.1796875" style="158" customWidth="1"/>
    <col min="12805" max="12805" width="17.453125" style="158" customWidth="1"/>
    <col min="12806" max="12806" width="19.26953125" style="158" customWidth="1"/>
    <col min="12807" max="12808" width="15.54296875" style="158" customWidth="1"/>
    <col min="12809" max="12810" width="0" style="158" hidden="1" customWidth="1"/>
    <col min="12811" max="12811" width="39.54296875" style="158" customWidth="1"/>
    <col min="12812" max="12812" width="13.54296875" style="158" customWidth="1"/>
    <col min="12813" max="12813" width="12.7265625" style="158" customWidth="1"/>
    <col min="12814" max="13056" width="9.1796875" style="158"/>
    <col min="13057" max="13057" width="35.26953125" style="158" customWidth="1"/>
    <col min="13058" max="13058" width="39.1796875" style="158" customWidth="1"/>
    <col min="13059" max="13059" width="1" style="158" customWidth="1"/>
    <col min="13060" max="13060" width="16.1796875" style="158" customWidth="1"/>
    <col min="13061" max="13061" width="17.453125" style="158" customWidth="1"/>
    <col min="13062" max="13062" width="19.26953125" style="158" customWidth="1"/>
    <col min="13063" max="13064" width="15.54296875" style="158" customWidth="1"/>
    <col min="13065" max="13066" width="0" style="158" hidden="1" customWidth="1"/>
    <col min="13067" max="13067" width="39.54296875" style="158" customWidth="1"/>
    <col min="13068" max="13068" width="13.54296875" style="158" customWidth="1"/>
    <col min="13069" max="13069" width="12.7265625" style="158" customWidth="1"/>
    <col min="13070" max="13312" width="9.1796875" style="158"/>
    <col min="13313" max="13313" width="35.26953125" style="158" customWidth="1"/>
    <col min="13314" max="13314" width="39.1796875" style="158" customWidth="1"/>
    <col min="13315" max="13315" width="1" style="158" customWidth="1"/>
    <col min="13316" max="13316" width="16.1796875" style="158" customWidth="1"/>
    <col min="13317" max="13317" width="17.453125" style="158" customWidth="1"/>
    <col min="13318" max="13318" width="19.26953125" style="158" customWidth="1"/>
    <col min="13319" max="13320" width="15.54296875" style="158" customWidth="1"/>
    <col min="13321" max="13322" width="0" style="158" hidden="1" customWidth="1"/>
    <col min="13323" max="13323" width="39.54296875" style="158" customWidth="1"/>
    <col min="13324" max="13324" width="13.54296875" style="158" customWidth="1"/>
    <col min="13325" max="13325" width="12.7265625" style="158" customWidth="1"/>
    <col min="13326" max="13568" width="9.1796875" style="158"/>
    <col min="13569" max="13569" width="35.26953125" style="158" customWidth="1"/>
    <col min="13570" max="13570" width="39.1796875" style="158" customWidth="1"/>
    <col min="13571" max="13571" width="1" style="158" customWidth="1"/>
    <col min="13572" max="13572" width="16.1796875" style="158" customWidth="1"/>
    <col min="13573" max="13573" width="17.453125" style="158" customWidth="1"/>
    <col min="13574" max="13574" width="19.26953125" style="158" customWidth="1"/>
    <col min="13575" max="13576" width="15.54296875" style="158" customWidth="1"/>
    <col min="13577" max="13578" width="0" style="158" hidden="1" customWidth="1"/>
    <col min="13579" max="13579" width="39.54296875" style="158" customWidth="1"/>
    <col min="13580" max="13580" width="13.54296875" style="158" customWidth="1"/>
    <col min="13581" max="13581" width="12.7265625" style="158" customWidth="1"/>
    <col min="13582" max="13824" width="9.1796875" style="158"/>
    <col min="13825" max="13825" width="35.26953125" style="158" customWidth="1"/>
    <col min="13826" max="13826" width="39.1796875" style="158" customWidth="1"/>
    <col min="13827" max="13827" width="1" style="158" customWidth="1"/>
    <col min="13828" max="13828" width="16.1796875" style="158" customWidth="1"/>
    <col min="13829" max="13829" width="17.453125" style="158" customWidth="1"/>
    <col min="13830" max="13830" width="19.26953125" style="158" customWidth="1"/>
    <col min="13831" max="13832" width="15.54296875" style="158" customWidth="1"/>
    <col min="13833" max="13834" width="0" style="158" hidden="1" customWidth="1"/>
    <col min="13835" max="13835" width="39.54296875" style="158" customWidth="1"/>
    <col min="13836" max="13836" width="13.54296875" style="158" customWidth="1"/>
    <col min="13837" max="13837" width="12.7265625" style="158" customWidth="1"/>
    <col min="13838" max="14080" width="9.1796875" style="158"/>
    <col min="14081" max="14081" width="35.26953125" style="158" customWidth="1"/>
    <col min="14082" max="14082" width="39.1796875" style="158" customWidth="1"/>
    <col min="14083" max="14083" width="1" style="158" customWidth="1"/>
    <col min="14084" max="14084" width="16.1796875" style="158" customWidth="1"/>
    <col min="14085" max="14085" width="17.453125" style="158" customWidth="1"/>
    <col min="14086" max="14086" width="19.26953125" style="158" customWidth="1"/>
    <col min="14087" max="14088" width="15.54296875" style="158" customWidth="1"/>
    <col min="14089" max="14090" width="0" style="158" hidden="1" customWidth="1"/>
    <col min="14091" max="14091" width="39.54296875" style="158" customWidth="1"/>
    <col min="14092" max="14092" width="13.54296875" style="158" customWidth="1"/>
    <col min="14093" max="14093" width="12.7265625" style="158" customWidth="1"/>
    <col min="14094" max="14336" width="9.1796875" style="158"/>
    <col min="14337" max="14337" width="35.26953125" style="158" customWidth="1"/>
    <col min="14338" max="14338" width="39.1796875" style="158" customWidth="1"/>
    <col min="14339" max="14339" width="1" style="158" customWidth="1"/>
    <col min="14340" max="14340" width="16.1796875" style="158" customWidth="1"/>
    <col min="14341" max="14341" width="17.453125" style="158" customWidth="1"/>
    <col min="14342" max="14342" width="19.26953125" style="158" customWidth="1"/>
    <col min="14343" max="14344" width="15.54296875" style="158" customWidth="1"/>
    <col min="14345" max="14346" width="0" style="158" hidden="1" customWidth="1"/>
    <col min="14347" max="14347" width="39.54296875" style="158" customWidth="1"/>
    <col min="14348" max="14348" width="13.54296875" style="158" customWidth="1"/>
    <col min="14349" max="14349" width="12.7265625" style="158" customWidth="1"/>
    <col min="14350" max="14592" width="9.1796875" style="158"/>
    <col min="14593" max="14593" width="35.26953125" style="158" customWidth="1"/>
    <col min="14594" max="14594" width="39.1796875" style="158" customWidth="1"/>
    <col min="14595" max="14595" width="1" style="158" customWidth="1"/>
    <col min="14596" max="14596" width="16.1796875" style="158" customWidth="1"/>
    <col min="14597" max="14597" width="17.453125" style="158" customWidth="1"/>
    <col min="14598" max="14598" width="19.26953125" style="158" customWidth="1"/>
    <col min="14599" max="14600" width="15.54296875" style="158" customWidth="1"/>
    <col min="14601" max="14602" width="0" style="158" hidden="1" customWidth="1"/>
    <col min="14603" max="14603" width="39.54296875" style="158" customWidth="1"/>
    <col min="14604" max="14604" width="13.54296875" style="158" customWidth="1"/>
    <col min="14605" max="14605" width="12.7265625" style="158" customWidth="1"/>
    <col min="14606" max="14848" width="9.1796875" style="158"/>
    <col min="14849" max="14849" width="35.26953125" style="158" customWidth="1"/>
    <col min="14850" max="14850" width="39.1796875" style="158" customWidth="1"/>
    <col min="14851" max="14851" width="1" style="158" customWidth="1"/>
    <col min="14852" max="14852" width="16.1796875" style="158" customWidth="1"/>
    <col min="14853" max="14853" width="17.453125" style="158" customWidth="1"/>
    <col min="14854" max="14854" width="19.26953125" style="158" customWidth="1"/>
    <col min="14855" max="14856" width="15.54296875" style="158" customWidth="1"/>
    <col min="14857" max="14858" width="0" style="158" hidden="1" customWidth="1"/>
    <col min="14859" max="14859" width="39.54296875" style="158" customWidth="1"/>
    <col min="14860" max="14860" width="13.54296875" style="158" customWidth="1"/>
    <col min="14861" max="14861" width="12.7265625" style="158" customWidth="1"/>
    <col min="14862" max="15104" width="9.1796875" style="158"/>
    <col min="15105" max="15105" width="35.26953125" style="158" customWidth="1"/>
    <col min="15106" max="15106" width="39.1796875" style="158" customWidth="1"/>
    <col min="15107" max="15107" width="1" style="158" customWidth="1"/>
    <col min="15108" max="15108" width="16.1796875" style="158" customWidth="1"/>
    <col min="15109" max="15109" width="17.453125" style="158" customWidth="1"/>
    <col min="15110" max="15110" width="19.26953125" style="158" customWidth="1"/>
    <col min="15111" max="15112" width="15.54296875" style="158" customWidth="1"/>
    <col min="15113" max="15114" width="0" style="158" hidden="1" customWidth="1"/>
    <col min="15115" max="15115" width="39.54296875" style="158" customWidth="1"/>
    <col min="15116" max="15116" width="13.54296875" style="158" customWidth="1"/>
    <col min="15117" max="15117" width="12.7265625" style="158" customWidth="1"/>
    <col min="15118" max="15360" width="9.1796875" style="158"/>
    <col min="15361" max="15361" width="35.26953125" style="158" customWidth="1"/>
    <col min="15362" max="15362" width="39.1796875" style="158" customWidth="1"/>
    <col min="15363" max="15363" width="1" style="158" customWidth="1"/>
    <col min="15364" max="15364" width="16.1796875" style="158" customWidth="1"/>
    <col min="15365" max="15365" width="17.453125" style="158" customWidth="1"/>
    <col min="15366" max="15366" width="19.26953125" style="158" customWidth="1"/>
    <col min="15367" max="15368" width="15.54296875" style="158" customWidth="1"/>
    <col min="15369" max="15370" width="0" style="158" hidden="1" customWidth="1"/>
    <col min="15371" max="15371" width="39.54296875" style="158" customWidth="1"/>
    <col min="15372" max="15372" width="13.54296875" style="158" customWidth="1"/>
    <col min="15373" max="15373" width="12.7265625" style="158" customWidth="1"/>
    <col min="15374" max="15616" width="9.1796875" style="158"/>
    <col min="15617" max="15617" width="35.26953125" style="158" customWidth="1"/>
    <col min="15618" max="15618" width="39.1796875" style="158" customWidth="1"/>
    <col min="15619" max="15619" width="1" style="158" customWidth="1"/>
    <col min="15620" max="15620" width="16.1796875" style="158" customWidth="1"/>
    <col min="15621" max="15621" width="17.453125" style="158" customWidth="1"/>
    <col min="15622" max="15622" width="19.26953125" style="158" customWidth="1"/>
    <col min="15623" max="15624" width="15.54296875" style="158" customWidth="1"/>
    <col min="15625" max="15626" width="0" style="158" hidden="1" customWidth="1"/>
    <col min="15627" max="15627" width="39.54296875" style="158" customWidth="1"/>
    <col min="15628" max="15628" width="13.54296875" style="158" customWidth="1"/>
    <col min="15629" max="15629" width="12.7265625" style="158" customWidth="1"/>
    <col min="15630" max="15872" width="9.1796875" style="158"/>
    <col min="15873" max="15873" width="35.26953125" style="158" customWidth="1"/>
    <col min="15874" max="15874" width="39.1796875" style="158" customWidth="1"/>
    <col min="15875" max="15875" width="1" style="158" customWidth="1"/>
    <col min="15876" max="15876" width="16.1796875" style="158" customWidth="1"/>
    <col min="15877" max="15877" width="17.453125" style="158" customWidth="1"/>
    <col min="15878" max="15878" width="19.26953125" style="158" customWidth="1"/>
    <col min="15879" max="15880" width="15.54296875" style="158" customWidth="1"/>
    <col min="15881" max="15882" width="0" style="158" hidden="1" customWidth="1"/>
    <col min="15883" max="15883" width="39.54296875" style="158" customWidth="1"/>
    <col min="15884" max="15884" width="13.54296875" style="158" customWidth="1"/>
    <col min="15885" max="15885" width="12.7265625" style="158" customWidth="1"/>
    <col min="15886" max="16128" width="9.1796875" style="158"/>
    <col min="16129" max="16129" width="35.26953125" style="158" customWidth="1"/>
    <col min="16130" max="16130" width="39.1796875" style="158" customWidth="1"/>
    <col min="16131" max="16131" width="1" style="158" customWidth="1"/>
    <col min="16132" max="16132" width="16.1796875" style="158" customWidth="1"/>
    <col min="16133" max="16133" width="17.453125" style="158" customWidth="1"/>
    <col min="16134" max="16134" width="19.26953125" style="158" customWidth="1"/>
    <col min="16135" max="16136" width="15.54296875" style="158" customWidth="1"/>
    <col min="16137" max="16138" width="0" style="158" hidden="1" customWidth="1"/>
    <col min="16139" max="16139" width="39.54296875" style="158" customWidth="1"/>
    <col min="16140" max="16140" width="13.54296875" style="158" customWidth="1"/>
    <col min="16141" max="16141" width="12.7265625" style="158" customWidth="1"/>
    <col min="16142" max="16384" width="9.1796875" style="158"/>
  </cols>
  <sheetData>
    <row r="1" spans="1:11" s="39" customFormat="1" ht="36" customHeight="1" thickBot="1">
      <c r="A1" s="654" t="s">
        <v>74</v>
      </c>
      <c r="B1" s="655"/>
      <c r="C1" s="655"/>
      <c r="D1" s="655"/>
      <c r="E1" s="655"/>
      <c r="F1" s="655"/>
      <c r="G1" s="655"/>
      <c r="H1" s="656"/>
      <c r="I1" s="38"/>
    </row>
    <row r="2" spans="1:11" s="39" customFormat="1" ht="24.65" customHeight="1">
      <c r="A2" s="40" t="s">
        <v>75</v>
      </c>
      <c r="B2" s="657" t="s">
        <v>76</v>
      </c>
      <c r="C2" s="657"/>
      <c r="D2" s="657"/>
      <c r="E2" s="657"/>
      <c r="F2" s="657"/>
      <c r="G2" s="657"/>
      <c r="H2" s="658"/>
      <c r="I2" s="38"/>
    </row>
    <row r="3" spans="1:11" s="39" customFormat="1" ht="24.65" customHeight="1" thickBot="1">
      <c r="A3" s="41" t="s">
        <v>77</v>
      </c>
      <c r="B3" s="659"/>
      <c r="C3" s="659"/>
      <c r="D3" s="659"/>
      <c r="E3" s="659"/>
      <c r="F3" s="659"/>
      <c r="G3" s="659"/>
      <c r="H3" s="660"/>
      <c r="I3" s="38"/>
    </row>
    <row r="4" spans="1:11" s="39" customFormat="1" ht="16.5" customHeight="1" thickBot="1">
      <c r="A4" s="42" t="s">
        <v>78</v>
      </c>
      <c r="B4" s="661"/>
      <c r="C4" s="662"/>
      <c r="D4" s="662"/>
      <c r="E4" s="663"/>
      <c r="F4" s="664" t="s">
        <v>79</v>
      </c>
      <c r="G4" s="665"/>
      <c r="H4" s="43">
        <v>45382</v>
      </c>
      <c r="I4" s="38"/>
    </row>
    <row r="5" spans="1:11" s="39" customFormat="1" ht="16.5" customHeight="1" thickBot="1">
      <c r="A5" s="44" t="s">
        <v>80</v>
      </c>
      <c r="B5" s="666"/>
      <c r="C5" s="667"/>
      <c r="D5" s="667"/>
      <c r="E5" s="667"/>
      <c r="F5" s="667"/>
      <c r="G5" s="667"/>
      <c r="H5" s="668"/>
      <c r="I5" s="38"/>
      <c r="J5" s="45" t="s">
        <v>48</v>
      </c>
    </row>
    <row r="6" spans="1:11" s="39" customFormat="1" ht="16.5" customHeight="1" thickBot="1">
      <c r="A6" s="46" t="s">
        <v>81</v>
      </c>
      <c r="B6" s="47"/>
      <c r="C6" s="48"/>
      <c r="D6" s="652" t="s">
        <v>82</v>
      </c>
      <c r="E6" s="652"/>
      <c r="F6" s="652"/>
      <c r="G6" s="652"/>
      <c r="H6" s="653"/>
      <c r="I6" s="49">
        <v>174915</v>
      </c>
      <c r="J6" s="45" t="s">
        <v>49</v>
      </c>
    </row>
    <row r="7" spans="1:11" s="39" customFormat="1" ht="16.5" customHeight="1" thickBot="1">
      <c r="A7" s="42" t="s">
        <v>83</v>
      </c>
      <c r="B7" s="50"/>
      <c r="C7" s="48"/>
      <c r="D7" s="675" t="s">
        <v>84</v>
      </c>
      <c r="E7" s="676"/>
      <c r="F7" s="676"/>
      <c r="G7" s="676"/>
      <c r="H7" s="677"/>
      <c r="I7" s="51"/>
    </row>
    <row r="8" spans="1:11" s="39" customFormat="1" ht="16.5" customHeight="1" thickBot="1">
      <c r="A8" s="42" t="s">
        <v>85</v>
      </c>
      <c r="B8" s="52"/>
      <c r="C8" s="48"/>
      <c r="D8" s="678"/>
      <c r="E8" s="679"/>
      <c r="F8" s="53" t="s">
        <v>86</v>
      </c>
      <c r="G8" s="53" t="s">
        <v>87</v>
      </c>
      <c r="H8" s="53" t="s">
        <v>88</v>
      </c>
      <c r="I8" s="54"/>
    </row>
    <row r="9" spans="1:11" s="39" customFormat="1" ht="16.5" customHeight="1" thickBot="1">
      <c r="A9" s="55" t="s">
        <v>89</v>
      </c>
      <c r="B9" s="56"/>
      <c r="C9" s="48"/>
      <c r="D9" s="680" t="s">
        <v>90</v>
      </c>
      <c r="E9" s="681"/>
      <c r="F9" s="57">
        <f>ANEXER!U22</f>
        <v>0</v>
      </c>
      <c r="G9" s="58">
        <v>0</v>
      </c>
      <c r="H9" s="59">
        <f>F9+G9</f>
        <v>0</v>
      </c>
      <c r="I9" s="54"/>
    </row>
    <row r="10" spans="1:11" s="39" customFormat="1" ht="16.5" customHeight="1" thickBot="1">
      <c r="A10" s="60" t="s">
        <v>91</v>
      </c>
      <c r="B10" s="61"/>
      <c r="C10" s="48"/>
      <c r="D10" s="680" t="s">
        <v>92</v>
      </c>
      <c r="E10" s="681"/>
      <c r="F10" s="57">
        <f>ANEXER!V22</f>
        <v>0</v>
      </c>
      <c r="G10" s="58">
        <v>0</v>
      </c>
      <c r="H10" s="59">
        <f>F10+G10</f>
        <v>0</v>
      </c>
      <c r="I10" s="54"/>
    </row>
    <row r="11" spans="1:11" s="39" customFormat="1" ht="16.5" customHeight="1" thickBot="1">
      <c r="A11" s="60" t="s">
        <v>93</v>
      </c>
      <c r="B11" s="62" t="s">
        <v>686</v>
      </c>
      <c r="C11" s="48"/>
      <c r="D11" s="670" t="s">
        <v>94</v>
      </c>
      <c r="E11" s="671"/>
      <c r="F11" s="672"/>
      <c r="G11" s="682">
        <v>0</v>
      </c>
      <c r="H11" s="683"/>
      <c r="I11" s="63" t="s">
        <v>95</v>
      </c>
      <c r="J11" s="64"/>
      <c r="K11" s="64"/>
    </row>
    <row r="12" spans="1:11" s="39" customFormat="1" ht="16.5" customHeight="1" thickBot="1">
      <c r="A12" s="60" t="s">
        <v>96</v>
      </c>
      <c r="B12" s="62" t="s">
        <v>678</v>
      </c>
      <c r="C12" s="48"/>
      <c r="D12" s="670" t="s">
        <v>97</v>
      </c>
      <c r="E12" s="671"/>
      <c r="F12" s="672"/>
      <c r="G12" s="65">
        <v>0</v>
      </c>
      <c r="H12" s="66">
        <v>0</v>
      </c>
      <c r="I12" s="67">
        <f>SUM(G12:H12)</f>
        <v>0</v>
      </c>
      <c r="J12" s="68"/>
      <c r="K12" s="68"/>
    </row>
    <row r="13" spans="1:11" s="39" customFormat="1" ht="16.5" customHeight="1" thickBot="1">
      <c r="A13" s="69"/>
      <c r="B13" s="70"/>
      <c r="C13" s="48"/>
      <c r="D13" s="670" t="s">
        <v>98</v>
      </c>
      <c r="E13" s="671"/>
      <c r="F13" s="672"/>
      <c r="G13" s="71">
        <v>0</v>
      </c>
      <c r="H13" s="72">
        <v>0</v>
      </c>
      <c r="I13" s="67">
        <f>SUM(G13:H13)</f>
        <v>0</v>
      </c>
      <c r="J13" s="68"/>
      <c r="K13" s="68"/>
    </row>
    <row r="14" spans="1:11" s="39" customFormat="1" ht="16.5" customHeight="1" thickBot="1">
      <c r="A14" s="684" t="s">
        <v>99</v>
      </c>
      <c r="B14" s="73" t="s">
        <v>687</v>
      </c>
      <c r="C14" s="48"/>
      <c r="D14" s="670" t="s">
        <v>100</v>
      </c>
      <c r="E14" s="671"/>
      <c r="F14" s="672"/>
      <c r="G14" s="673">
        <v>0</v>
      </c>
      <c r="H14" s="674"/>
      <c r="I14" s="669"/>
      <c r="J14" s="669"/>
      <c r="K14" s="669"/>
    </row>
    <row r="15" spans="1:11" s="39" customFormat="1" ht="16.5" customHeight="1" thickBot="1">
      <c r="A15" s="685"/>
      <c r="B15" s="74" t="s">
        <v>688</v>
      </c>
      <c r="C15" s="48"/>
      <c r="D15" s="670" t="s">
        <v>101</v>
      </c>
      <c r="E15" s="671"/>
      <c r="F15" s="672"/>
      <c r="G15" s="673">
        <v>0</v>
      </c>
      <c r="H15" s="674"/>
      <c r="I15" s="669"/>
      <c r="J15" s="669"/>
      <c r="K15" s="669"/>
    </row>
    <row r="16" spans="1:11" s="39" customFormat="1" ht="16.5" customHeight="1" thickBot="1">
      <c r="A16" s="75"/>
      <c r="B16" s="74"/>
      <c r="C16" s="48"/>
      <c r="D16" s="670" t="s">
        <v>102</v>
      </c>
      <c r="E16" s="671"/>
      <c r="F16" s="672"/>
      <c r="G16" s="673">
        <v>0</v>
      </c>
      <c r="H16" s="674"/>
      <c r="I16" s="686"/>
      <c r="J16" s="686"/>
      <c r="K16" s="686"/>
    </row>
    <row r="17" spans="1:11" s="39" customFormat="1" ht="16.5" customHeight="1" thickBot="1">
      <c r="A17" s="75"/>
      <c r="B17" s="74"/>
      <c r="C17" s="48"/>
      <c r="D17" s="687" t="s">
        <v>103</v>
      </c>
      <c r="E17" s="688"/>
      <c r="F17" s="689"/>
      <c r="G17" s="690">
        <v>0</v>
      </c>
      <c r="H17" s="691"/>
      <c r="I17" s="692"/>
      <c r="J17" s="692"/>
      <c r="K17" s="692"/>
    </row>
    <row r="18" spans="1:11" s="39" customFormat="1" ht="16.5" customHeight="1" thickBot="1">
      <c r="A18" s="76"/>
      <c r="B18" s="77"/>
      <c r="C18" s="48"/>
      <c r="D18" s="693" t="s">
        <v>104</v>
      </c>
      <c r="E18" s="694"/>
      <c r="F18" s="695"/>
      <c r="G18" s="682">
        <v>0</v>
      </c>
      <c r="H18" s="683"/>
      <c r="I18" s="686"/>
      <c r="J18" s="686"/>
      <c r="K18" s="686"/>
    </row>
    <row r="19" spans="1:11" s="39" customFormat="1" ht="16.5" customHeight="1" thickBot="1">
      <c r="A19" s="78"/>
      <c r="B19" s="79"/>
      <c r="C19" s="48"/>
      <c r="D19" s="696" t="s">
        <v>105</v>
      </c>
      <c r="E19" s="697"/>
      <c r="F19" s="698"/>
      <c r="G19" s="682">
        <v>0</v>
      </c>
      <c r="H19" s="683"/>
      <c r="I19" s="686"/>
      <c r="J19" s="686"/>
      <c r="K19" s="686"/>
    </row>
    <row r="20" spans="1:11" s="39" customFormat="1" ht="16.5" customHeight="1" thickBot="1">
      <c r="A20" s="80" t="s">
        <v>106</v>
      </c>
      <c r="B20" s="50"/>
      <c r="C20" s="48"/>
      <c r="D20" s="81" t="s">
        <v>107</v>
      </c>
      <c r="E20" s="82"/>
      <c r="F20" s="83"/>
      <c r="G20" s="682">
        <v>0</v>
      </c>
      <c r="H20" s="683"/>
      <c r="I20" s="686"/>
      <c r="J20" s="686"/>
      <c r="K20" s="686"/>
    </row>
    <row r="21" spans="1:11" s="39" customFormat="1" ht="16.5" customHeight="1" thickBot="1">
      <c r="A21" s="80" t="s">
        <v>108</v>
      </c>
      <c r="B21" s="50"/>
      <c r="C21" s="84"/>
      <c r="D21" s="85" t="s">
        <v>109</v>
      </c>
      <c r="E21" s="86"/>
      <c r="F21" s="87"/>
      <c r="G21" s="682">
        <v>0</v>
      </c>
      <c r="H21" s="683"/>
      <c r="I21" s="686"/>
      <c r="J21" s="686"/>
      <c r="K21" s="686"/>
    </row>
    <row r="22" spans="1:11" s="39" customFormat="1" ht="16.5" customHeight="1" thickBot="1">
      <c r="A22" s="80" t="s">
        <v>110</v>
      </c>
      <c r="B22" s="50"/>
      <c r="C22" s="88"/>
      <c r="D22" s="89" t="s">
        <v>111</v>
      </c>
      <c r="E22" s="90"/>
      <c r="F22" s="91"/>
      <c r="G22" s="92">
        <v>0</v>
      </c>
      <c r="H22" s="93"/>
      <c r="I22" s="686"/>
      <c r="J22" s="686"/>
      <c r="K22" s="686"/>
    </row>
    <row r="23" spans="1:11" s="39" customFormat="1" ht="39.75" customHeight="1" thickBot="1">
      <c r="A23" s="80" t="s">
        <v>112</v>
      </c>
      <c r="B23" s="52"/>
      <c r="C23" s="88"/>
      <c r="D23" s="94" t="s">
        <v>113</v>
      </c>
      <c r="E23" s="95" t="s">
        <v>114</v>
      </c>
      <c r="F23" s="96" t="s">
        <v>115</v>
      </c>
      <c r="G23" s="97">
        <v>0</v>
      </c>
      <c r="H23" s="97">
        <v>0</v>
      </c>
      <c r="I23" s="98">
        <f>IF(G23&lt;=50000,G23,50000)</f>
        <v>0</v>
      </c>
      <c r="J23" s="98">
        <f>IF(H23&lt;=150000,H23,150000)</f>
        <v>0</v>
      </c>
      <c r="K23" s="99"/>
    </row>
    <row r="24" spans="1:11" s="39" customFormat="1" ht="16.5" customHeight="1" thickBot="1">
      <c r="A24" s="80" t="s">
        <v>116</v>
      </c>
      <c r="B24" s="52"/>
      <c r="C24" s="88"/>
      <c r="D24" s="711" t="s">
        <v>117</v>
      </c>
      <c r="E24" s="713" t="s">
        <v>118</v>
      </c>
      <c r="F24" s="714"/>
      <c r="G24" s="682">
        <v>0</v>
      </c>
      <c r="H24" s="683"/>
      <c r="I24" s="715"/>
      <c r="J24" s="715"/>
      <c r="K24" s="715"/>
    </row>
    <row r="25" spans="1:11" s="39" customFormat="1" ht="16.5" customHeight="1" thickBot="1">
      <c r="A25" s="80"/>
      <c r="B25" s="100"/>
      <c r="C25" s="88"/>
      <c r="D25" s="712"/>
      <c r="E25" s="713" t="s">
        <v>119</v>
      </c>
      <c r="F25" s="714"/>
      <c r="G25" s="682">
        <v>0</v>
      </c>
      <c r="H25" s="683"/>
      <c r="I25" s="101"/>
      <c r="J25" s="101"/>
      <c r="K25" s="101"/>
    </row>
    <row r="26" spans="1:11" s="39" customFormat="1" ht="16.5" customHeight="1" thickBot="1">
      <c r="A26" s="80" t="s">
        <v>120</v>
      </c>
      <c r="B26" s="643" t="s">
        <v>677</v>
      </c>
      <c r="C26" s="102"/>
      <c r="D26" s="703" t="s">
        <v>121</v>
      </c>
      <c r="E26" s="704"/>
      <c r="F26" s="705"/>
      <c r="G26" s="706">
        <f>IF(B44&lt;=10000,B44,10000)</f>
        <v>0</v>
      </c>
      <c r="H26" s="707"/>
      <c r="I26" s="686"/>
      <c r="J26" s="686"/>
      <c r="K26" s="686"/>
    </row>
    <row r="27" spans="1:11" s="39" customFormat="1" ht="24.75" customHeight="1" thickBot="1">
      <c r="A27" s="80" t="s">
        <v>122</v>
      </c>
      <c r="B27" s="100"/>
      <c r="C27" s="48"/>
      <c r="D27" s="708" t="s">
        <v>123</v>
      </c>
      <c r="E27" s="708"/>
      <c r="F27" s="708"/>
      <c r="G27" s="709" t="s">
        <v>124</v>
      </c>
      <c r="H27" s="709"/>
      <c r="I27" s="710" t="s">
        <v>125</v>
      </c>
      <c r="J27" s="710"/>
      <c r="K27" s="710"/>
    </row>
    <row r="28" spans="1:11" s="39" customFormat="1" ht="25.5" customHeight="1" thickBot="1">
      <c r="A28" s="80" t="s">
        <v>126</v>
      </c>
      <c r="B28" s="103"/>
      <c r="C28" s="48"/>
      <c r="D28" s="716" t="s">
        <v>127</v>
      </c>
      <c r="E28" s="717"/>
      <c r="F28" s="718"/>
      <c r="G28" s="719">
        <v>0</v>
      </c>
      <c r="H28" s="720"/>
      <c r="I28" s="686"/>
      <c r="J28" s="686"/>
      <c r="K28" s="686"/>
    </row>
    <row r="29" spans="1:11" s="39" customFormat="1" ht="21.75" customHeight="1" thickBot="1">
      <c r="A29" s="80" t="s">
        <v>128</v>
      </c>
      <c r="B29" s="104"/>
      <c r="C29" s="48"/>
      <c r="D29" s="721" t="s">
        <v>674</v>
      </c>
      <c r="E29" s="722"/>
      <c r="F29" s="722"/>
      <c r="G29" s="723">
        <f>ROUND('Annex-1 (10E)'!E28,0)</f>
        <v>0</v>
      </c>
      <c r="H29" s="724"/>
      <c r="I29" s="51"/>
      <c r="J29" s="105" t="s">
        <v>129</v>
      </c>
    </row>
    <row r="30" spans="1:11" s="39" customFormat="1" ht="16.5" customHeight="1" thickBot="1">
      <c r="A30" s="80" t="s">
        <v>130</v>
      </c>
      <c r="B30" s="106"/>
      <c r="C30" s="48"/>
      <c r="D30" s="107" t="s">
        <v>131</v>
      </c>
      <c r="E30" s="108" t="s">
        <v>132</v>
      </c>
      <c r="F30" s="109" t="s">
        <v>133</v>
      </c>
      <c r="G30" s="108" t="s">
        <v>134</v>
      </c>
      <c r="H30" s="108" t="s">
        <v>135</v>
      </c>
      <c r="I30" s="51"/>
      <c r="J30" s="105" t="s">
        <v>136</v>
      </c>
    </row>
    <row r="31" spans="1:11" s="39" customFormat="1" ht="16.5" customHeight="1" thickBot="1">
      <c r="A31" s="110" t="s">
        <v>137</v>
      </c>
      <c r="B31" s="104"/>
      <c r="C31" s="48"/>
      <c r="D31" s="111" t="s">
        <v>138</v>
      </c>
      <c r="E31" s="112">
        <f>ANEXER!W10</f>
        <v>0</v>
      </c>
      <c r="F31" s="113">
        <v>0</v>
      </c>
      <c r="G31" s="114"/>
      <c r="H31" s="115"/>
      <c r="I31" s="116"/>
      <c r="J31" s="105" t="s">
        <v>139</v>
      </c>
    </row>
    <row r="32" spans="1:11" s="39" customFormat="1" ht="16.5" customHeight="1" thickBot="1">
      <c r="A32" s="110" t="s">
        <v>108</v>
      </c>
      <c r="B32" s="50"/>
      <c r="C32" s="48"/>
      <c r="D32" s="111" t="s">
        <v>140</v>
      </c>
      <c r="E32" s="112">
        <f>ANEXER!W11</f>
        <v>0</v>
      </c>
      <c r="F32" s="113">
        <v>0</v>
      </c>
      <c r="G32" s="114"/>
      <c r="H32" s="115"/>
      <c r="I32" s="116"/>
      <c r="J32" s="105" t="s">
        <v>141</v>
      </c>
    </row>
    <row r="33" spans="1:11" s="39" customFormat="1" ht="16.5" customHeight="1" thickBot="1">
      <c r="A33" s="110" t="s">
        <v>110</v>
      </c>
      <c r="B33" s="50"/>
      <c r="C33" s="48"/>
      <c r="D33" s="111" t="s">
        <v>142</v>
      </c>
      <c r="E33" s="112">
        <f>ANEXER!W12</f>
        <v>0</v>
      </c>
      <c r="F33" s="113">
        <v>0</v>
      </c>
      <c r="G33" s="114"/>
      <c r="H33" s="115"/>
      <c r="I33" s="116"/>
      <c r="J33" s="105" t="s">
        <v>143</v>
      </c>
      <c r="K33" s="117"/>
    </row>
    <row r="34" spans="1:11" s="39" customFormat="1" ht="16.5" customHeight="1" thickBot="1">
      <c r="A34" s="110" t="s">
        <v>144</v>
      </c>
      <c r="B34" s="118"/>
      <c r="C34" s="48"/>
      <c r="D34" s="111" t="s">
        <v>145</v>
      </c>
      <c r="E34" s="112">
        <f>ANEXER!W13</f>
        <v>0</v>
      </c>
      <c r="F34" s="113">
        <v>0</v>
      </c>
      <c r="G34" s="114"/>
      <c r="H34" s="115"/>
      <c r="I34" s="116"/>
      <c r="J34" s="105" t="s">
        <v>146</v>
      </c>
      <c r="K34" s="117"/>
    </row>
    <row r="35" spans="1:11" s="39" customFormat="1" ht="15.75" customHeight="1" thickBot="1">
      <c r="A35" s="699" t="s">
        <v>147</v>
      </c>
      <c r="B35" s="700"/>
      <c r="C35" s="48"/>
      <c r="D35" s="111" t="s">
        <v>148</v>
      </c>
      <c r="E35" s="112">
        <f>ANEXER!W14</f>
        <v>0</v>
      </c>
      <c r="F35" s="113">
        <v>0</v>
      </c>
      <c r="G35" s="114"/>
      <c r="H35" s="115"/>
      <c r="I35" s="116"/>
      <c r="J35" s="105" t="s">
        <v>149</v>
      </c>
      <c r="K35" s="117"/>
    </row>
    <row r="36" spans="1:11" s="39" customFormat="1" ht="17.25" customHeight="1" thickBot="1">
      <c r="A36" s="701"/>
      <c r="B36" s="702"/>
      <c r="C36" s="48"/>
      <c r="D36" s="111" t="s">
        <v>150</v>
      </c>
      <c r="E36" s="112">
        <f>ANEXER!W15</f>
        <v>0</v>
      </c>
      <c r="F36" s="113">
        <v>0</v>
      </c>
      <c r="G36" s="114"/>
      <c r="H36" s="115"/>
      <c r="I36" s="38"/>
      <c r="J36" s="105" t="s">
        <v>151</v>
      </c>
      <c r="K36" s="117"/>
    </row>
    <row r="37" spans="1:11" s="39" customFormat="1" ht="15.75" customHeight="1" thickBot="1">
      <c r="A37" s="80" t="s">
        <v>152</v>
      </c>
      <c r="B37" s="119">
        <f>ANEXER!Q22</f>
        <v>0</v>
      </c>
      <c r="C37" s="48"/>
      <c r="D37" s="111" t="s">
        <v>153</v>
      </c>
      <c r="E37" s="112">
        <f>ANEXER!W16</f>
        <v>0</v>
      </c>
      <c r="F37" s="113">
        <v>0</v>
      </c>
      <c r="G37" s="114"/>
      <c r="H37" s="115"/>
      <c r="I37" s="38"/>
      <c r="J37" s="105" t="s">
        <v>154</v>
      </c>
      <c r="K37" s="117"/>
    </row>
    <row r="38" spans="1:11" s="39" customFormat="1" ht="15.75" customHeight="1" thickBot="1">
      <c r="A38" s="80" t="s">
        <v>155</v>
      </c>
      <c r="B38" s="119">
        <f>IF((ANEXER!S22)&gt;2500,2500,(ANEXER!S22))</f>
        <v>0</v>
      </c>
      <c r="C38" s="48"/>
      <c r="D38" s="111" t="s">
        <v>156</v>
      </c>
      <c r="E38" s="112">
        <f>ANEXER!W17</f>
        <v>0</v>
      </c>
      <c r="F38" s="113">
        <v>0</v>
      </c>
      <c r="G38" s="114"/>
      <c r="H38" s="115"/>
      <c r="I38" s="38"/>
      <c r="J38" s="105" t="s">
        <v>157</v>
      </c>
    </row>
    <row r="39" spans="1:11" s="39" customFormat="1" ht="15.75" customHeight="1" thickBot="1">
      <c r="A39" s="120" t="s">
        <v>158</v>
      </c>
      <c r="B39" s="119">
        <f>ANEXER!T22</f>
        <v>0</v>
      </c>
      <c r="C39" s="48"/>
      <c r="D39" s="111" t="s">
        <v>159</v>
      </c>
      <c r="E39" s="112">
        <f>ANEXER!W18</f>
        <v>0</v>
      </c>
      <c r="F39" s="113">
        <v>0</v>
      </c>
      <c r="G39" s="114"/>
      <c r="H39" s="115"/>
      <c r="I39" s="38"/>
      <c r="J39" s="105" t="s">
        <v>160</v>
      </c>
    </row>
    <row r="40" spans="1:11" s="39" customFormat="1" ht="15.75" customHeight="1" thickBot="1">
      <c r="A40" s="80" t="s">
        <v>161</v>
      </c>
      <c r="B40" s="119">
        <f>ANEXER!R22</f>
        <v>0</v>
      </c>
      <c r="C40" s="48"/>
      <c r="D40" s="111" t="s">
        <v>162</v>
      </c>
      <c r="E40" s="112">
        <f>ANEXER!W19</f>
        <v>0</v>
      </c>
      <c r="F40" s="113">
        <v>0</v>
      </c>
      <c r="G40" s="114"/>
      <c r="H40" s="115"/>
      <c r="I40" s="38"/>
      <c r="J40" s="105" t="s">
        <v>163</v>
      </c>
    </row>
    <row r="41" spans="1:11" s="39" customFormat="1" ht="15.75" customHeight="1" thickBot="1">
      <c r="A41" s="80" t="s">
        <v>164</v>
      </c>
      <c r="B41" s="119">
        <f>ANEXER!I22</f>
        <v>0</v>
      </c>
      <c r="C41" s="48"/>
      <c r="D41" s="111" t="s">
        <v>165</v>
      </c>
      <c r="E41" s="112">
        <f>ANEXER!W20</f>
        <v>0</v>
      </c>
      <c r="F41" s="113">
        <v>0</v>
      </c>
      <c r="G41" s="114"/>
      <c r="H41" s="115"/>
      <c r="I41" s="38"/>
      <c r="J41" s="105" t="s">
        <v>166</v>
      </c>
    </row>
    <row r="42" spans="1:11" s="39" customFormat="1" ht="15.75" customHeight="1" thickBot="1">
      <c r="A42" s="80" t="s">
        <v>167</v>
      </c>
      <c r="B42" s="121">
        <f>ANEXER!F22</f>
        <v>0</v>
      </c>
      <c r="C42" s="122"/>
      <c r="D42" s="111" t="s">
        <v>168</v>
      </c>
      <c r="E42" s="112">
        <f>ANEXER!W21</f>
        <v>0</v>
      </c>
      <c r="F42" s="113">
        <v>0</v>
      </c>
      <c r="G42" s="123"/>
      <c r="H42" s="124"/>
      <c r="I42" s="38"/>
      <c r="J42" s="105" t="s">
        <v>169</v>
      </c>
    </row>
    <row r="43" spans="1:11" s="39" customFormat="1" ht="24" customHeight="1" thickBot="1">
      <c r="A43" s="725" t="s">
        <v>170</v>
      </c>
      <c r="B43" s="726"/>
      <c r="C43" s="48"/>
      <c r="D43" s="125" t="s">
        <v>171</v>
      </c>
      <c r="E43" s="126">
        <f>SUM(E31:E42)</f>
        <v>0</v>
      </c>
      <c r="F43" s="108"/>
      <c r="G43" s="108"/>
      <c r="H43" s="108"/>
      <c r="I43" s="38"/>
      <c r="J43" s="105" t="s">
        <v>172</v>
      </c>
    </row>
    <row r="44" spans="1:11" s="39" customFormat="1" ht="16.5" customHeight="1" thickBot="1">
      <c r="A44" s="127" t="s">
        <v>173</v>
      </c>
      <c r="B44" s="128">
        <v>0</v>
      </c>
      <c r="C44" s="48"/>
      <c r="D44" s="727"/>
      <c r="E44" s="728"/>
      <c r="F44" s="728"/>
      <c r="G44" s="728"/>
      <c r="H44" s="729"/>
      <c r="I44" s="129"/>
      <c r="J44" s="130" t="s">
        <v>174</v>
      </c>
    </row>
    <row r="45" spans="1:11" s="39" customFormat="1" ht="16.5" customHeight="1" thickBot="1">
      <c r="A45" s="110" t="s">
        <v>175</v>
      </c>
      <c r="B45" s="128">
        <v>0</v>
      </c>
      <c r="C45" s="48"/>
      <c r="D45" s="131"/>
      <c r="E45" s="132"/>
      <c r="F45" s="132"/>
      <c r="G45" s="132"/>
      <c r="H45" s="133"/>
      <c r="I45" s="129"/>
      <c r="J45" s="130"/>
    </row>
    <row r="46" spans="1:11" s="39" customFormat="1" ht="16.5" customHeight="1" thickBot="1">
      <c r="A46" s="120" t="s">
        <v>176</v>
      </c>
      <c r="B46" s="128">
        <v>0</v>
      </c>
      <c r="C46" s="48"/>
      <c r="D46" s="730" t="s">
        <v>177</v>
      </c>
      <c r="E46" s="731"/>
      <c r="F46" s="731"/>
      <c r="G46" s="731"/>
      <c r="H46" s="732"/>
      <c r="I46" s="38"/>
      <c r="J46" s="105" t="s">
        <v>178</v>
      </c>
    </row>
    <row r="47" spans="1:11" s="39" customFormat="1" ht="16.5" customHeight="1" thickBot="1">
      <c r="A47" s="134" t="s">
        <v>179</v>
      </c>
      <c r="B47" s="128">
        <v>0</v>
      </c>
      <c r="C47" s="48"/>
      <c r="D47" s="108" t="s">
        <v>180</v>
      </c>
      <c r="E47" s="108" t="s">
        <v>181</v>
      </c>
      <c r="F47" s="109" t="s">
        <v>182</v>
      </c>
      <c r="G47" s="108" t="s">
        <v>183</v>
      </c>
      <c r="H47" s="108" t="s">
        <v>126</v>
      </c>
      <c r="I47" s="38"/>
      <c r="J47" s="135"/>
    </row>
    <row r="48" spans="1:11" s="39" customFormat="1" ht="16.5" customHeight="1" thickBot="1">
      <c r="A48" s="80" t="s">
        <v>184</v>
      </c>
      <c r="B48" s="128">
        <v>0</v>
      </c>
      <c r="C48" s="122"/>
      <c r="D48" s="136">
        <v>1</v>
      </c>
      <c r="E48" s="137">
        <v>0</v>
      </c>
      <c r="F48" s="138"/>
      <c r="G48" s="139"/>
      <c r="H48" s="140"/>
      <c r="I48" s="38"/>
    </row>
    <row r="49" spans="1:13" s="39" customFormat="1" ht="16.5" customHeight="1" thickBot="1">
      <c r="A49" s="120" t="s">
        <v>185</v>
      </c>
      <c r="B49" s="128">
        <v>0</v>
      </c>
      <c r="C49" s="122"/>
      <c r="D49" s="136">
        <v>2</v>
      </c>
      <c r="E49" s="137">
        <v>0</v>
      </c>
      <c r="F49" s="138"/>
      <c r="G49" s="139"/>
      <c r="H49" s="140"/>
      <c r="I49" s="38"/>
    </row>
    <row r="50" spans="1:13" s="39" customFormat="1" ht="16.5" customHeight="1" thickBot="1">
      <c r="A50" s="120" t="s">
        <v>185</v>
      </c>
      <c r="B50" s="141">
        <v>0</v>
      </c>
      <c r="C50" s="48"/>
      <c r="D50" s="136">
        <v>3</v>
      </c>
      <c r="E50" s="137">
        <v>0</v>
      </c>
      <c r="F50" s="142"/>
      <c r="G50" s="143"/>
      <c r="H50" s="144"/>
      <c r="I50" s="38"/>
    </row>
    <row r="51" spans="1:13" s="39" customFormat="1" ht="23.5" customHeight="1" thickBot="1">
      <c r="A51" s="145" t="s">
        <v>186</v>
      </c>
      <c r="B51" s="128">
        <v>0</v>
      </c>
      <c r="C51" s="146"/>
      <c r="D51" s="147" t="s">
        <v>187</v>
      </c>
      <c r="E51" s="148">
        <f>SUM(E48:E50)</f>
        <v>0</v>
      </c>
      <c r="F51" s="108"/>
      <c r="G51" s="108"/>
      <c r="H51" s="108"/>
      <c r="I51" s="149"/>
    </row>
    <row r="52" spans="1:13" s="39" customFormat="1" ht="16.5" customHeight="1" thickBot="1">
      <c r="A52" s="120" t="s">
        <v>188</v>
      </c>
      <c r="B52" s="128">
        <v>0</v>
      </c>
      <c r="C52" s="48"/>
      <c r="D52" s="150"/>
      <c r="E52" s="150"/>
      <c r="F52" s="150"/>
      <c r="G52" s="150"/>
      <c r="H52" s="151"/>
      <c r="I52" s="38"/>
      <c r="L52" s="38"/>
      <c r="M52" s="38"/>
    </row>
    <row r="53" spans="1:13" s="39" customFormat="1" ht="16.5" customHeight="1" thickBot="1">
      <c r="A53" s="80" t="s">
        <v>189</v>
      </c>
      <c r="B53" s="141">
        <v>0</v>
      </c>
      <c r="C53" s="152"/>
      <c r="D53" s="153" t="s">
        <v>190</v>
      </c>
      <c r="E53" s="154">
        <f>E43+E51</f>
        <v>0</v>
      </c>
      <c r="F53" s="733"/>
      <c r="G53" s="734"/>
      <c r="H53" s="735"/>
      <c r="I53" s="38"/>
      <c r="L53" s="155"/>
      <c r="M53" s="155"/>
    </row>
    <row r="54" spans="1:13" ht="21" customHeight="1" thickBot="1">
      <c r="A54" s="145" t="s">
        <v>191</v>
      </c>
      <c r="B54" s="141">
        <v>0</v>
      </c>
      <c r="C54" s="156"/>
      <c r="D54" s="157" t="s">
        <v>192</v>
      </c>
      <c r="E54" s="736"/>
      <c r="F54" s="737"/>
      <c r="G54" s="737"/>
      <c r="H54" s="738"/>
    </row>
    <row r="55" spans="1:13" ht="18" customHeight="1" thickBot="1">
      <c r="A55" s="159"/>
      <c r="B55" s="141">
        <v>0</v>
      </c>
      <c r="C55" s="156"/>
      <c r="D55" s="156"/>
      <c r="E55" s="156"/>
      <c r="F55" s="156"/>
      <c r="G55" s="156"/>
      <c r="H55" s="156"/>
    </row>
    <row r="56" spans="1:13" ht="19.5" customHeight="1">
      <c r="A56" s="159"/>
      <c r="B56" s="141">
        <v>0</v>
      </c>
      <c r="C56" s="156"/>
      <c r="D56" s="156"/>
      <c r="E56" s="156"/>
      <c r="F56" s="156"/>
      <c r="G56" s="156"/>
      <c r="H56" s="156"/>
    </row>
    <row r="59" spans="1:13" ht="16.5">
      <c r="C59" s="160"/>
    </row>
    <row r="60" spans="1:13" ht="16.5">
      <c r="C60" s="160"/>
      <c r="D60" s="160"/>
      <c r="E60" s="160"/>
      <c r="F60" s="160"/>
      <c r="G60" s="160"/>
      <c r="H60" s="160"/>
    </row>
    <row r="61" spans="1:13" s="160" customFormat="1" ht="17">
      <c r="A61" s="161"/>
    </row>
    <row r="62" spans="1:13" s="160" customFormat="1" ht="16.5">
      <c r="A62" s="162"/>
      <c r="B62" s="163"/>
    </row>
    <row r="63" spans="1:13" s="160" customFormat="1" ht="16.5">
      <c r="A63" s="162"/>
      <c r="B63" s="163"/>
    </row>
    <row r="64" spans="1:13" s="160" customFormat="1" ht="16.5">
      <c r="A64" s="162"/>
      <c r="B64" s="163"/>
    </row>
    <row r="65" spans="1:8" s="160" customFormat="1" ht="16.5">
      <c r="A65" s="162"/>
      <c r="B65" s="163"/>
    </row>
    <row r="66" spans="1:8" s="160" customFormat="1" ht="16.5">
      <c r="A66" s="162"/>
      <c r="B66" s="163"/>
    </row>
    <row r="67" spans="1:8" s="160" customFormat="1" ht="17">
      <c r="A67" s="161"/>
      <c r="B67" s="163"/>
      <c r="C67" s="158"/>
    </row>
    <row r="68" spans="1:8" s="160" customFormat="1" ht="16.5">
      <c r="A68" s="162"/>
      <c r="B68" s="163"/>
      <c r="C68" s="158"/>
      <c r="D68" s="158"/>
      <c r="E68" s="158"/>
      <c r="F68" s="158"/>
      <c r="G68" s="158"/>
      <c r="H68" s="158"/>
    </row>
    <row r="69" spans="1:8" ht="16.5">
      <c r="A69" s="162"/>
      <c r="B69" s="163"/>
    </row>
    <row r="70" spans="1:8" ht="16.5">
      <c r="A70" s="162"/>
      <c r="B70" s="163"/>
    </row>
    <row r="71" spans="1:8" ht="16.5">
      <c r="A71" s="162"/>
      <c r="B71" s="163"/>
    </row>
    <row r="72" spans="1:8" ht="16.5">
      <c r="B72" s="163"/>
    </row>
  </sheetData>
  <mergeCells count="61">
    <mergeCell ref="A43:B43"/>
    <mergeCell ref="D44:H44"/>
    <mergeCell ref="D46:H46"/>
    <mergeCell ref="F53:H53"/>
    <mergeCell ref="E54:H54"/>
    <mergeCell ref="D28:F28"/>
    <mergeCell ref="G28:H28"/>
    <mergeCell ref="I28:K28"/>
    <mergeCell ref="D29:F29"/>
    <mergeCell ref="G29:H29"/>
    <mergeCell ref="G21:H21"/>
    <mergeCell ref="I21:K21"/>
    <mergeCell ref="I22:K22"/>
    <mergeCell ref="A35:B36"/>
    <mergeCell ref="G25:H25"/>
    <mergeCell ref="D26:F26"/>
    <mergeCell ref="G26:H26"/>
    <mergeCell ref="I26:K26"/>
    <mergeCell ref="D27:F27"/>
    <mergeCell ref="G27:H27"/>
    <mergeCell ref="I27:K27"/>
    <mergeCell ref="D24:D25"/>
    <mergeCell ref="E24:F24"/>
    <mergeCell ref="G24:H24"/>
    <mergeCell ref="I24:K24"/>
    <mergeCell ref="E25:F25"/>
    <mergeCell ref="D19:F19"/>
    <mergeCell ref="G19:H19"/>
    <mergeCell ref="I19:K19"/>
    <mergeCell ref="G20:H20"/>
    <mergeCell ref="I20:K20"/>
    <mergeCell ref="I16:K16"/>
    <mergeCell ref="D17:F17"/>
    <mergeCell ref="G17:H17"/>
    <mergeCell ref="I17:K17"/>
    <mergeCell ref="D18:F18"/>
    <mergeCell ref="G18:H18"/>
    <mergeCell ref="I18:K18"/>
    <mergeCell ref="A14:A15"/>
    <mergeCell ref="D14:F14"/>
    <mergeCell ref="G14:H14"/>
    <mergeCell ref="D16:F16"/>
    <mergeCell ref="G16:H16"/>
    <mergeCell ref="I14:K14"/>
    <mergeCell ref="D15:F15"/>
    <mergeCell ref="G15:H15"/>
    <mergeCell ref="I15:K15"/>
    <mergeCell ref="D7:H7"/>
    <mergeCell ref="D8:E8"/>
    <mergeCell ref="D9:E9"/>
    <mergeCell ref="D10:E10"/>
    <mergeCell ref="D11:F11"/>
    <mergeCell ref="G11:H11"/>
    <mergeCell ref="D12:F12"/>
    <mergeCell ref="D13:F13"/>
    <mergeCell ref="D6:H6"/>
    <mergeCell ref="A1:H1"/>
    <mergeCell ref="B2:H3"/>
    <mergeCell ref="B4:E4"/>
    <mergeCell ref="F4:G4"/>
    <mergeCell ref="B5:H5"/>
  </mergeCells>
  <pageMargins left="0.5" right="0.3" top="0.25" bottom="0.1" header="0.5" footer="0.5"/>
  <pageSetup paperSize="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32"/>
  <sheetViews>
    <sheetView tabSelected="1" view="pageBreakPreview" topLeftCell="A28" zoomScale="90" zoomScaleNormal="85" zoomScaleSheetLayoutView="90" workbookViewId="0">
      <selection activeCell="L52" sqref="L52"/>
    </sheetView>
  </sheetViews>
  <sheetFormatPr defaultColWidth="9.1796875" defaultRowHeight="12.5"/>
  <cols>
    <col min="1" max="1" width="9.1796875" style="3"/>
    <col min="2" max="2" width="0.1796875" style="3" customWidth="1"/>
    <col min="3" max="3" width="7.54296875" style="3" customWidth="1"/>
    <col min="4" max="4" width="57.81640625" style="3" customWidth="1"/>
    <col min="5" max="5" width="20.54296875" style="12" customWidth="1"/>
    <col min="6" max="6" width="0.1796875" style="3" hidden="1" customWidth="1"/>
    <col min="7" max="14" width="10.54296875" style="3" customWidth="1"/>
    <col min="15" max="15" width="10.54296875" style="3" hidden="1" customWidth="1"/>
    <col min="16" max="22" width="0" style="3" hidden="1" customWidth="1"/>
    <col min="23" max="16384" width="9.1796875" style="3"/>
  </cols>
  <sheetData>
    <row r="1" spans="2:21" ht="13" thickBot="1"/>
    <row r="2" spans="2:21" ht="14.5" customHeight="1">
      <c r="B2" s="1240" t="s">
        <v>669</v>
      </c>
      <c r="C2" s="1241"/>
      <c r="D2" s="1241"/>
      <c r="E2" s="1241"/>
      <c r="F2" s="1242"/>
    </row>
    <row r="3" spans="2:21">
      <c r="B3" s="1243"/>
      <c r="C3" s="1244"/>
      <c r="D3" s="1244"/>
      <c r="E3" s="1244"/>
      <c r="F3" s="1245"/>
    </row>
    <row r="4" spans="2:21" ht="15.75" customHeight="1" thickBot="1">
      <c r="B4" s="1246"/>
      <c r="C4" s="1247"/>
      <c r="D4" s="1247"/>
      <c r="E4" s="1247"/>
      <c r="F4" s="1248"/>
      <c r="G4" s="5"/>
      <c r="H4" s="5"/>
      <c r="I4" s="5"/>
      <c r="J4" s="5"/>
      <c r="K4" s="5"/>
      <c r="L4" s="5"/>
      <c r="M4" s="5"/>
      <c r="N4" s="5"/>
      <c r="O4" s="5"/>
    </row>
    <row r="5" spans="2:21" ht="15.75" customHeight="1">
      <c r="B5" s="535"/>
      <c r="C5" s="1238" t="s">
        <v>52</v>
      </c>
      <c r="D5" s="1238"/>
      <c r="E5" s="1238"/>
      <c r="F5" s="591"/>
      <c r="G5" s="6"/>
      <c r="H5" s="6"/>
      <c r="I5" s="6"/>
      <c r="J5" s="6"/>
      <c r="K5" s="6"/>
      <c r="L5" s="6"/>
      <c r="M5" s="6"/>
      <c r="N5" s="6"/>
      <c r="O5" s="6"/>
    </row>
    <row r="6" spans="2:21">
      <c r="B6" s="535"/>
      <c r="C6" s="7"/>
      <c r="D6" s="7"/>
      <c r="E6" s="23"/>
      <c r="F6" s="536"/>
    </row>
    <row r="7" spans="2:21" ht="17.25" customHeight="1">
      <c r="B7" s="535"/>
      <c r="C7" s="1239" t="s">
        <v>53</v>
      </c>
      <c r="D7" s="1239"/>
      <c r="E7" s="1239"/>
      <c r="F7" s="592"/>
      <c r="G7" s="5"/>
      <c r="H7" s="5"/>
      <c r="I7" s="5"/>
      <c r="J7" s="5"/>
      <c r="K7" s="5"/>
      <c r="L7" s="5"/>
      <c r="M7" s="5"/>
      <c r="N7" s="5"/>
      <c r="O7" s="5"/>
    </row>
    <row r="8" spans="2:21" ht="13" thickBot="1">
      <c r="B8" s="535"/>
      <c r="C8" s="7"/>
      <c r="D8" s="7"/>
      <c r="E8" s="23"/>
      <c r="F8" s="536"/>
    </row>
    <row r="9" spans="2:21" ht="21.65" customHeight="1">
      <c r="B9" s="535"/>
      <c r="C9" s="578"/>
      <c r="D9" s="579"/>
      <c r="E9" s="600"/>
      <c r="F9" s="536"/>
      <c r="G9" s="7"/>
      <c r="H9" s="7"/>
      <c r="I9" s="7"/>
      <c r="J9" s="7"/>
      <c r="K9" s="7"/>
      <c r="L9" s="7"/>
      <c r="M9" s="7"/>
      <c r="N9" s="7"/>
      <c r="O9" s="7"/>
      <c r="P9" s="34" t="s">
        <v>70</v>
      </c>
      <c r="Q9" s="34" t="s">
        <v>68</v>
      </c>
      <c r="R9" s="34" t="s">
        <v>69</v>
      </c>
      <c r="S9" s="34" t="s">
        <v>67</v>
      </c>
      <c r="T9" s="34" t="s">
        <v>71</v>
      </c>
      <c r="U9" s="34" t="s">
        <v>72</v>
      </c>
    </row>
    <row r="10" spans="2:21" ht="21.65" customHeight="1">
      <c r="B10" s="535"/>
      <c r="C10" s="583">
        <v>1</v>
      </c>
      <c r="D10" s="584" t="s">
        <v>54</v>
      </c>
      <c r="E10" s="601">
        <f>+'Data- (10E)'!E17</f>
        <v>0</v>
      </c>
      <c r="F10" s="593"/>
      <c r="G10" s="8"/>
      <c r="H10" s="8"/>
      <c r="I10" s="8"/>
      <c r="J10" s="8"/>
      <c r="K10" s="8"/>
      <c r="L10" s="8"/>
      <c r="M10" s="8"/>
      <c r="N10" s="8"/>
      <c r="O10" s="8"/>
      <c r="P10" s="10">
        <f>IF('Data- (10E)'!D14="Normal Citizen",(IF(E10&lt;=250000,0,(IF(AND(E10&gt;250001,E10&lt;=500000),((E10-250000)*0.05),(IF(AND(E10&gt;500001,E10&lt;=1000000),(12500+((E10-500000)*0.2)),(IF(E10&gt;1000001,112500+((E10-1000000)*0.3))))))))),IF('Data- (10E)'!D14="Senior Citizen",(IF(E10&lt;=300000,0,(IF(AND(E10&gt;300001,E10&lt;=500000),((E10-300000)*0.05),(IF(AND(E10&gt;500001,E10&lt;=1000000),(10000+((E10-500000)*0.2)),(IF(E10&gt;1000001,110000+((E10-1000000)*0.3))))))))),(IF(E10&lt;=500000,0,(IF(AND(E10&gt;500001,E10&lt;=1000000),((E10-500000)*0.2),(IF(E10&gt;1000001,100000+((E10-1000000)*0.3)))))))))</f>
        <v>0</v>
      </c>
      <c r="Q10" s="11">
        <f>-IF(AND(E10&gt;0,E10&lt;=500000),(MIN(P10,12500)),0)</f>
        <v>0</v>
      </c>
      <c r="R10" s="11">
        <f>+P10+Q10</f>
        <v>0</v>
      </c>
      <c r="S10" s="11">
        <f>IF(E10&lt;=5000000,0,(IF(AND(E10&gt;5000000,E10&lt;=10000000),R10*10%,(IF(AND(E10&gt;10000000,E10&lt;=20000000),R10*15%,(IF(AND(E10&gt;20000000,E10&lt;=50000000),R10*25%,R10*37%)))))))</f>
        <v>0</v>
      </c>
      <c r="T10" s="11">
        <f>(R10+S10)*0.04</f>
        <v>0</v>
      </c>
      <c r="U10" s="35">
        <f>SUM(R10:T10)</f>
        <v>0</v>
      </c>
    </row>
    <row r="11" spans="2:21" ht="21.65" customHeight="1" thickBot="1">
      <c r="B11" s="572"/>
      <c r="C11" s="586"/>
      <c r="D11" s="587" t="s">
        <v>55</v>
      </c>
      <c r="E11" s="602"/>
      <c r="F11" s="631"/>
      <c r="G11" s="8"/>
      <c r="H11" s="8"/>
      <c r="I11" s="8"/>
      <c r="J11" s="8"/>
      <c r="K11" s="8"/>
      <c r="L11" s="8"/>
      <c r="M11" s="8"/>
      <c r="N11" s="8"/>
      <c r="O11" s="8"/>
      <c r="P11" s="36"/>
      <c r="Q11" s="36"/>
      <c r="R11" s="36"/>
      <c r="S11" s="36"/>
      <c r="T11" s="36"/>
      <c r="U11" s="36"/>
    </row>
    <row r="12" spans="2:21" ht="21.65" customHeight="1">
      <c r="B12" s="535"/>
      <c r="C12" s="630"/>
      <c r="D12" s="584"/>
      <c r="E12" s="601"/>
      <c r="F12" s="593"/>
      <c r="G12" s="8"/>
      <c r="H12" s="8"/>
      <c r="I12" s="8"/>
      <c r="J12" s="8"/>
      <c r="K12" s="8"/>
      <c r="L12" s="8"/>
      <c r="M12" s="8"/>
      <c r="N12" s="8"/>
      <c r="O12" s="8"/>
      <c r="P12" s="36"/>
      <c r="Q12" s="36"/>
      <c r="R12" s="36"/>
      <c r="S12" s="36"/>
      <c r="T12" s="36"/>
      <c r="U12" s="36"/>
    </row>
    <row r="13" spans="2:21" ht="21.65" customHeight="1">
      <c r="B13" s="535"/>
      <c r="C13" s="583">
        <v>2</v>
      </c>
      <c r="D13" s="584" t="s">
        <v>56</v>
      </c>
      <c r="E13" s="601">
        <f>+'Data- (10E)'!E18</f>
        <v>0</v>
      </c>
      <c r="F13" s="593"/>
      <c r="G13" s="8"/>
      <c r="H13" s="8"/>
      <c r="I13" s="8"/>
      <c r="J13" s="8"/>
      <c r="K13" s="8"/>
      <c r="L13" s="8"/>
      <c r="M13" s="8"/>
      <c r="N13" s="8"/>
      <c r="O13" s="8"/>
      <c r="P13" s="36"/>
      <c r="Q13" s="36"/>
      <c r="R13" s="36"/>
      <c r="S13" s="36"/>
      <c r="T13" s="36"/>
      <c r="U13" s="36"/>
    </row>
    <row r="14" spans="2:21" ht="21.65" customHeight="1" thickBot="1">
      <c r="B14" s="535"/>
      <c r="C14" s="589"/>
      <c r="D14" s="587"/>
      <c r="E14" s="602"/>
      <c r="F14" s="593"/>
      <c r="G14" s="8"/>
      <c r="H14" s="8"/>
      <c r="I14" s="8"/>
      <c r="J14" s="8"/>
      <c r="K14" s="8"/>
      <c r="L14" s="8"/>
      <c r="M14" s="8"/>
      <c r="N14" s="8"/>
      <c r="O14" s="8"/>
      <c r="P14" s="34" t="s">
        <v>70</v>
      </c>
      <c r="Q14" s="34" t="s">
        <v>68</v>
      </c>
      <c r="R14" s="34" t="s">
        <v>69</v>
      </c>
      <c r="S14" s="34" t="s">
        <v>67</v>
      </c>
      <c r="T14" s="34" t="s">
        <v>71</v>
      </c>
      <c r="U14" s="34" t="s">
        <v>72</v>
      </c>
    </row>
    <row r="15" spans="2:21" ht="21.65" customHeight="1">
      <c r="B15" s="535"/>
      <c r="C15" s="590">
        <v>3</v>
      </c>
      <c r="D15" s="588" t="s">
        <v>54</v>
      </c>
      <c r="E15" s="603">
        <f>+E10+E13</f>
        <v>0</v>
      </c>
      <c r="F15" s="593"/>
      <c r="G15" s="8"/>
      <c r="H15" s="8"/>
      <c r="I15" s="8"/>
      <c r="J15" s="8"/>
      <c r="K15" s="8"/>
      <c r="L15" s="8"/>
      <c r="M15" s="8"/>
      <c r="N15" s="8"/>
      <c r="O15" s="8"/>
      <c r="P15" s="10">
        <f>IF('Data- (10E)'!D14="Normal Citizen",(IF(E15&lt;=250000,0,(IF(AND(E15&gt;250001,E15&lt;=500000),((E15-250000)*0.05),(IF(AND(E15&gt;500001,E15&lt;=1000000),(12500+((E15-500000)*0.2)),(IF(E15&gt;1000001,112500+((E15-1000000)*0.3))))))))),IF('Data- (10E)'!D14="Senior Citizen",(IF(E15&lt;=300000,0,(IF(AND(E15&gt;300001,E15&lt;=500000),((E15-300000)*0.05),(IF(AND(E15&gt;500001,E15&lt;=1000000),(10000+((E15-500000)*0.2)),(IF(E15&gt;1000001,110000+((E15-1000000)*0.3))))))))),(IF(E15&lt;=500000,0,(IF(AND(E15&gt;500001,E15&lt;=1000000),((E15-500000)*0.2),(IF(E15&gt;1000001,100000+((E15-1000000)*0.3)))))))))</f>
        <v>0</v>
      </c>
      <c r="Q15" s="11">
        <f>-IF(AND(E15&gt;0,E15&lt;=500000),(MIN(P15,12500)),0)</f>
        <v>0</v>
      </c>
      <c r="R15" s="11">
        <f>+P15+Q15</f>
        <v>0</v>
      </c>
      <c r="S15" s="11">
        <f>IF(E15&lt;=5000000,0,(IF(AND(E15&gt;5000000,E15&lt;=10000000),R15*10%,(IF(AND(E15&gt;10000000,E15&lt;=20000000),R15*15%,(IF(AND(E15&gt;20000000,E15&lt;=50000000),R15*25%,R15*37%)))))))</f>
        <v>0</v>
      </c>
      <c r="T15" s="11">
        <f>(R15+S15)*0.04</f>
        <v>0</v>
      </c>
      <c r="U15" s="35">
        <f>SUM(R15:T15)</f>
        <v>0</v>
      </c>
    </row>
    <row r="16" spans="2:21" ht="21.65" customHeight="1">
      <c r="B16" s="535"/>
      <c r="C16" s="583"/>
      <c r="D16" s="585" t="s">
        <v>57</v>
      </c>
      <c r="E16" s="601"/>
      <c r="F16" s="536"/>
      <c r="G16" s="7"/>
      <c r="H16" s="7"/>
      <c r="I16" s="7"/>
      <c r="J16" s="7"/>
      <c r="K16" s="7"/>
      <c r="L16" s="7"/>
      <c r="M16" s="7"/>
      <c r="N16" s="7"/>
      <c r="O16" s="7"/>
    </row>
    <row r="17" spans="2:15" ht="21.65" customHeight="1" thickBot="1">
      <c r="B17" s="535"/>
      <c r="C17" s="589"/>
      <c r="D17" s="587"/>
      <c r="E17" s="602"/>
      <c r="F17" s="536"/>
      <c r="G17" s="7"/>
      <c r="H17" s="7"/>
      <c r="I17" s="7"/>
      <c r="J17" s="7"/>
      <c r="K17" s="7"/>
      <c r="L17" s="7"/>
      <c r="M17" s="7"/>
      <c r="N17" s="7"/>
      <c r="O17" s="7"/>
    </row>
    <row r="18" spans="2:15" ht="21.65" customHeight="1">
      <c r="B18" s="535"/>
      <c r="C18" s="590">
        <v>4</v>
      </c>
      <c r="D18" s="588" t="s">
        <v>58</v>
      </c>
      <c r="E18" s="603">
        <f>+U15</f>
        <v>0</v>
      </c>
      <c r="F18" s="594"/>
      <c r="G18" s="37"/>
      <c r="H18" s="37"/>
      <c r="I18" s="37"/>
      <c r="J18" s="37"/>
      <c r="K18" s="37"/>
      <c r="L18" s="37"/>
      <c r="M18" s="37"/>
      <c r="N18" s="37"/>
      <c r="O18" s="37"/>
    </row>
    <row r="19" spans="2:15" ht="21.65" customHeight="1" thickBot="1">
      <c r="B19" s="535"/>
      <c r="C19" s="589"/>
      <c r="D19" s="587"/>
      <c r="E19" s="602"/>
      <c r="F19" s="536"/>
      <c r="G19" s="7"/>
      <c r="H19" s="7"/>
      <c r="I19" s="7"/>
      <c r="J19" s="7"/>
      <c r="K19" s="7"/>
      <c r="L19" s="7"/>
      <c r="M19" s="7"/>
      <c r="N19" s="7"/>
      <c r="O19" s="7"/>
    </row>
    <row r="20" spans="2:15" ht="21.65" customHeight="1">
      <c r="B20" s="535"/>
      <c r="C20" s="590">
        <v>5</v>
      </c>
      <c r="D20" s="588" t="s">
        <v>59</v>
      </c>
      <c r="E20" s="603">
        <f>+U10</f>
        <v>0</v>
      </c>
      <c r="F20" s="594"/>
      <c r="G20" s="37"/>
      <c r="H20" s="37"/>
      <c r="I20" s="37"/>
      <c r="J20" s="37"/>
      <c r="K20" s="37"/>
      <c r="L20" s="37"/>
      <c r="M20" s="37"/>
      <c r="N20" s="37"/>
      <c r="O20" s="37"/>
    </row>
    <row r="21" spans="2:15" ht="21.65" customHeight="1" thickBot="1">
      <c r="B21" s="535"/>
      <c r="C21" s="589"/>
      <c r="D21" s="587"/>
      <c r="E21" s="602"/>
      <c r="F21" s="536"/>
      <c r="G21" s="7"/>
      <c r="H21" s="7"/>
      <c r="I21" s="7"/>
      <c r="J21" s="7"/>
      <c r="K21" s="7"/>
      <c r="L21" s="7"/>
      <c r="M21" s="7"/>
      <c r="N21" s="7"/>
      <c r="O21" s="7"/>
    </row>
    <row r="22" spans="2:15" ht="21.65" customHeight="1">
      <c r="B22" s="535"/>
      <c r="C22" s="590">
        <v>6</v>
      </c>
      <c r="D22" s="588" t="s">
        <v>60</v>
      </c>
      <c r="E22" s="603">
        <f>+E18-E20</f>
        <v>0</v>
      </c>
      <c r="F22" s="593"/>
      <c r="G22" s="8"/>
      <c r="H22" s="8"/>
      <c r="I22" s="8"/>
      <c r="J22" s="8"/>
      <c r="K22" s="8"/>
      <c r="L22" s="8"/>
      <c r="M22" s="8"/>
      <c r="N22" s="8"/>
      <c r="O22" s="8"/>
    </row>
    <row r="23" spans="2:15" ht="21.65" customHeight="1">
      <c r="B23" s="535"/>
      <c r="C23" s="583"/>
      <c r="D23" s="584" t="s">
        <v>61</v>
      </c>
      <c r="E23" s="601"/>
      <c r="F23" s="536"/>
      <c r="G23" s="7"/>
      <c r="H23" s="7"/>
      <c r="I23" s="7"/>
      <c r="J23" s="7"/>
      <c r="K23" s="7"/>
      <c r="L23" s="7"/>
      <c r="M23" s="7"/>
      <c r="N23" s="7"/>
      <c r="O23" s="7"/>
    </row>
    <row r="24" spans="2:15" ht="21.65" customHeight="1" thickBot="1">
      <c r="B24" s="535"/>
      <c r="C24" s="589"/>
      <c r="D24" s="587"/>
      <c r="E24" s="602"/>
      <c r="F24" s="536"/>
      <c r="G24" s="7"/>
      <c r="H24" s="7"/>
      <c r="I24" s="7"/>
      <c r="J24" s="7"/>
      <c r="K24" s="7"/>
      <c r="L24" s="7"/>
      <c r="M24" s="7"/>
      <c r="N24" s="7"/>
      <c r="O24" s="7"/>
    </row>
    <row r="25" spans="2:15" ht="21.65" customHeight="1">
      <c r="B25" s="535"/>
      <c r="C25" s="590">
        <v>7</v>
      </c>
      <c r="D25" s="588" t="s">
        <v>62</v>
      </c>
      <c r="E25" s="603">
        <f>+'Table - A (10E)'!I25</f>
        <v>0</v>
      </c>
      <c r="F25" s="536"/>
      <c r="G25" s="7"/>
      <c r="H25" s="7"/>
      <c r="I25" s="7"/>
      <c r="J25" s="7"/>
      <c r="K25" s="7"/>
      <c r="L25" s="7"/>
      <c r="M25" s="7"/>
      <c r="N25" s="7"/>
      <c r="O25" s="7"/>
    </row>
    <row r="26" spans="2:15" ht="21.65" customHeight="1">
      <c r="B26" s="535"/>
      <c r="C26" s="583"/>
      <c r="D26" s="584" t="s">
        <v>63</v>
      </c>
      <c r="E26" s="601"/>
      <c r="F26" s="536"/>
      <c r="G26" s="7"/>
      <c r="H26" s="7"/>
      <c r="I26" s="7"/>
      <c r="J26" s="7"/>
      <c r="K26" s="7"/>
      <c r="L26" s="7"/>
      <c r="M26" s="7"/>
      <c r="N26" s="7"/>
      <c r="O26" s="7"/>
    </row>
    <row r="27" spans="2:15" ht="21.65" customHeight="1" thickBot="1">
      <c r="B27" s="535"/>
      <c r="C27" s="589"/>
      <c r="D27" s="587"/>
      <c r="E27" s="602"/>
      <c r="F27" s="536"/>
      <c r="G27" s="7"/>
      <c r="H27" s="7"/>
      <c r="I27" s="7"/>
      <c r="J27" s="7"/>
      <c r="K27" s="7"/>
      <c r="L27" s="7"/>
      <c r="M27" s="7"/>
      <c r="N27" s="7"/>
      <c r="O27" s="7"/>
    </row>
    <row r="28" spans="2:15" ht="21.65" customHeight="1">
      <c r="B28" s="535"/>
      <c r="C28" s="590">
        <v>8</v>
      </c>
      <c r="D28" s="588" t="s">
        <v>64</v>
      </c>
      <c r="E28" s="603">
        <f>+E22-E25</f>
        <v>0</v>
      </c>
      <c r="F28" s="595"/>
      <c r="G28" s="9"/>
      <c r="H28" s="9"/>
      <c r="I28" s="9"/>
      <c r="J28" s="9"/>
      <c r="K28" s="9"/>
      <c r="L28" s="9"/>
      <c r="M28" s="9"/>
      <c r="N28" s="9"/>
      <c r="O28" s="9"/>
    </row>
    <row r="29" spans="2:15" ht="21.65" customHeight="1">
      <c r="B29" s="535"/>
      <c r="C29" s="583"/>
      <c r="D29" s="584" t="s">
        <v>670</v>
      </c>
      <c r="E29" s="601"/>
      <c r="F29" s="536"/>
      <c r="G29" s="7"/>
      <c r="H29" s="7"/>
      <c r="I29" s="7"/>
      <c r="J29" s="7"/>
      <c r="K29" s="7"/>
      <c r="L29" s="7"/>
      <c r="M29" s="7"/>
      <c r="N29" s="7"/>
      <c r="O29" s="7"/>
    </row>
    <row r="30" spans="2:15" ht="21.65" customHeight="1" thickBot="1">
      <c r="B30" s="572"/>
      <c r="C30" s="589"/>
      <c r="D30" s="587" t="s">
        <v>671</v>
      </c>
      <c r="E30" s="602"/>
      <c r="F30" s="541"/>
      <c r="G30" s="7"/>
      <c r="H30" s="7"/>
      <c r="I30" s="7"/>
      <c r="J30" s="7"/>
      <c r="K30" s="7"/>
      <c r="L30" s="7"/>
      <c r="M30" s="7"/>
      <c r="N30" s="7"/>
      <c r="O30" s="7"/>
    </row>
    <row r="31" spans="2:15" ht="1" customHeight="1" thickBot="1">
      <c r="C31" s="580"/>
      <c r="D31" s="581"/>
      <c r="E31" s="582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2:15" ht="21.65" hidden="1" customHeight="1"/>
  </sheetData>
  <mergeCells count="3">
    <mergeCell ref="C5:E5"/>
    <mergeCell ref="C7:E7"/>
    <mergeCell ref="B2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83C"/>
  </sheetPr>
  <dimension ref="A1:AA30"/>
  <sheetViews>
    <sheetView view="pageBreakPreview" topLeftCell="E8" zoomScale="89" zoomScaleNormal="100" zoomScaleSheetLayoutView="89" workbookViewId="0">
      <selection activeCell="Q13" sqref="Q13"/>
    </sheetView>
  </sheetViews>
  <sheetFormatPr defaultColWidth="9.1796875" defaultRowHeight="12.5"/>
  <cols>
    <col min="1" max="1" width="4.81640625" style="192" customWidth="1"/>
    <col min="2" max="2" width="9.1796875" style="192" customWidth="1"/>
    <col min="3" max="3" width="5.54296875" style="192" customWidth="1"/>
    <col min="4" max="4" width="12.26953125" style="192" customWidth="1"/>
    <col min="5" max="5" width="11" style="192" customWidth="1"/>
    <col min="6" max="6" width="10.26953125" style="192" customWidth="1"/>
    <col min="7" max="7" width="7.81640625" style="192" customWidth="1"/>
    <col min="8" max="8" width="8.1796875" style="192" customWidth="1"/>
    <col min="9" max="9" width="9.81640625" style="192" customWidth="1"/>
    <col min="10" max="11" width="6.7265625" style="192" customWidth="1"/>
    <col min="12" max="12" width="6" style="192" customWidth="1"/>
    <col min="13" max="13" width="10" style="192" customWidth="1"/>
    <col min="14" max="14" width="8.54296875" style="192" customWidth="1"/>
    <col min="15" max="15" width="5.81640625" style="192" customWidth="1"/>
    <col min="16" max="16" width="6.26953125" style="192" customWidth="1"/>
    <col min="17" max="17" width="12" style="192" customWidth="1"/>
    <col min="18" max="18" width="6.81640625" style="192" customWidth="1"/>
    <col min="19" max="19" width="9.26953125" style="192" customWidth="1"/>
    <col min="20" max="20" width="10.453125" style="192" customWidth="1"/>
    <col min="21" max="21" width="9" style="192" customWidth="1"/>
    <col min="22" max="22" width="7.1796875" style="192" customWidth="1"/>
    <col min="23" max="23" width="8.26953125" style="192" customWidth="1"/>
    <col min="24" max="24" width="10" style="192" customWidth="1"/>
    <col min="25" max="25" width="10.1796875" style="192" customWidth="1"/>
    <col min="26" max="256" width="9.1796875" style="164"/>
    <col min="257" max="257" width="4.81640625" style="164" customWidth="1"/>
    <col min="258" max="258" width="9.1796875" style="164" customWidth="1"/>
    <col min="259" max="259" width="5.54296875" style="164" customWidth="1"/>
    <col min="260" max="260" width="12.26953125" style="164" customWidth="1"/>
    <col min="261" max="261" width="11" style="164" customWidth="1"/>
    <col min="262" max="262" width="10.26953125" style="164" customWidth="1"/>
    <col min="263" max="263" width="7.81640625" style="164" customWidth="1"/>
    <col min="264" max="264" width="8.1796875" style="164" customWidth="1"/>
    <col min="265" max="265" width="9.81640625" style="164" customWidth="1"/>
    <col min="266" max="267" width="6.7265625" style="164" customWidth="1"/>
    <col min="268" max="268" width="6" style="164" customWidth="1"/>
    <col min="269" max="269" width="9.1796875" style="164" customWidth="1"/>
    <col min="270" max="270" width="8.54296875" style="164" customWidth="1"/>
    <col min="271" max="271" width="7" style="164" customWidth="1"/>
    <col min="272" max="272" width="8.1796875" style="164" customWidth="1"/>
    <col min="273" max="273" width="12" style="164" customWidth="1"/>
    <col min="274" max="274" width="5.7265625" style="164" customWidth="1"/>
    <col min="275" max="276" width="9.26953125" style="164" customWidth="1"/>
    <col min="277" max="277" width="10.453125" style="164" customWidth="1"/>
    <col min="278" max="278" width="7.1796875" style="164" customWidth="1"/>
    <col min="279" max="279" width="8.26953125" style="164" customWidth="1"/>
    <col min="280" max="280" width="8" style="164" customWidth="1"/>
    <col min="281" max="281" width="10.81640625" style="164" customWidth="1"/>
    <col min="282" max="512" width="9.1796875" style="164"/>
    <col min="513" max="513" width="4.81640625" style="164" customWidth="1"/>
    <col min="514" max="514" width="9.1796875" style="164" customWidth="1"/>
    <col min="515" max="515" width="5.54296875" style="164" customWidth="1"/>
    <col min="516" max="516" width="12.26953125" style="164" customWidth="1"/>
    <col min="517" max="517" width="11" style="164" customWidth="1"/>
    <col min="518" max="518" width="10.26953125" style="164" customWidth="1"/>
    <col min="519" max="519" width="7.81640625" style="164" customWidth="1"/>
    <col min="520" max="520" width="8.1796875" style="164" customWidth="1"/>
    <col min="521" max="521" width="9.81640625" style="164" customWidth="1"/>
    <col min="522" max="523" width="6.7265625" style="164" customWidth="1"/>
    <col min="524" max="524" width="6" style="164" customWidth="1"/>
    <col min="525" max="525" width="9.1796875" style="164" customWidth="1"/>
    <col min="526" max="526" width="8.54296875" style="164" customWidth="1"/>
    <col min="527" max="527" width="7" style="164" customWidth="1"/>
    <col min="528" max="528" width="8.1796875" style="164" customWidth="1"/>
    <col min="529" max="529" width="12" style="164" customWidth="1"/>
    <col min="530" max="530" width="5.7265625" style="164" customWidth="1"/>
    <col min="531" max="532" width="9.26953125" style="164" customWidth="1"/>
    <col min="533" max="533" width="10.453125" style="164" customWidth="1"/>
    <col min="534" max="534" width="7.1796875" style="164" customWidth="1"/>
    <col min="535" max="535" width="8.26953125" style="164" customWidth="1"/>
    <col min="536" max="536" width="8" style="164" customWidth="1"/>
    <col min="537" max="537" width="10.81640625" style="164" customWidth="1"/>
    <col min="538" max="768" width="9.1796875" style="164"/>
    <col min="769" max="769" width="4.81640625" style="164" customWidth="1"/>
    <col min="770" max="770" width="9.1796875" style="164" customWidth="1"/>
    <col min="771" max="771" width="5.54296875" style="164" customWidth="1"/>
    <col min="772" max="772" width="12.26953125" style="164" customWidth="1"/>
    <col min="773" max="773" width="11" style="164" customWidth="1"/>
    <col min="774" max="774" width="10.26953125" style="164" customWidth="1"/>
    <col min="775" max="775" width="7.81640625" style="164" customWidth="1"/>
    <col min="776" max="776" width="8.1796875" style="164" customWidth="1"/>
    <col min="777" max="777" width="9.81640625" style="164" customWidth="1"/>
    <col min="778" max="779" width="6.7265625" style="164" customWidth="1"/>
    <col min="780" max="780" width="6" style="164" customWidth="1"/>
    <col min="781" max="781" width="9.1796875" style="164" customWidth="1"/>
    <col min="782" max="782" width="8.54296875" style="164" customWidth="1"/>
    <col min="783" max="783" width="7" style="164" customWidth="1"/>
    <col min="784" max="784" width="8.1796875" style="164" customWidth="1"/>
    <col min="785" max="785" width="12" style="164" customWidth="1"/>
    <col min="786" max="786" width="5.7265625" style="164" customWidth="1"/>
    <col min="787" max="788" width="9.26953125" style="164" customWidth="1"/>
    <col min="789" max="789" width="10.453125" style="164" customWidth="1"/>
    <col min="790" max="790" width="7.1796875" style="164" customWidth="1"/>
    <col min="791" max="791" width="8.26953125" style="164" customWidth="1"/>
    <col min="792" max="792" width="8" style="164" customWidth="1"/>
    <col min="793" max="793" width="10.81640625" style="164" customWidth="1"/>
    <col min="794" max="1024" width="9.1796875" style="164"/>
    <col min="1025" max="1025" width="4.81640625" style="164" customWidth="1"/>
    <col min="1026" max="1026" width="9.1796875" style="164" customWidth="1"/>
    <col min="1027" max="1027" width="5.54296875" style="164" customWidth="1"/>
    <col min="1028" max="1028" width="12.26953125" style="164" customWidth="1"/>
    <col min="1029" max="1029" width="11" style="164" customWidth="1"/>
    <col min="1030" max="1030" width="10.26953125" style="164" customWidth="1"/>
    <col min="1031" max="1031" width="7.81640625" style="164" customWidth="1"/>
    <col min="1032" max="1032" width="8.1796875" style="164" customWidth="1"/>
    <col min="1033" max="1033" width="9.81640625" style="164" customWidth="1"/>
    <col min="1034" max="1035" width="6.7265625" style="164" customWidth="1"/>
    <col min="1036" max="1036" width="6" style="164" customWidth="1"/>
    <col min="1037" max="1037" width="9.1796875" style="164" customWidth="1"/>
    <col min="1038" max="1038" width="8.54296875" style="164" customWidth="1"/>
    <col min="1039" max="1039" width="7" style="164" customWidth="1"/>
    <col min="1040" max="1040" width="8.1796875" style="164" customWidth="1"/>
    <col min="1041" max="1041" width="12" style="164" customWidth="1"/>
    <col min="1042" max="1042" width="5.7265625" style="164" customWidth="1"/>
    <col min="1043" max="1044" width="9.26953125" style="164" customWidth="1"/>
    <col min="1045" max="1045" width="10.453125" style="164" customWidth="1"/>
    <col min="1046" max="1046" width="7.1796875" style="164" customWidth="1"/>
    <col min="1047" max="1047" width="8.26953125" style="164" customWidth="1"/>
    <col min="1048" max="1048" width="8" style="164" customWidth="1"/>
    <col min="1049" max="1049" width="10.81640625" style="164" customWidth="1"/>
    <col min="1050" max="1280" width="9.1796875" style="164"/>
    <col min="1281" max="1281" width="4.81640625" style="164" customWidth="1"/>
    <col min="1282" max="1282" width="9.1796875" style="164" customWidth="1"/>
    <col min="1283" max="1283" width="5.54296875" style="164" customWidth="1"/>
    <col min="1284" max="1284" width="12.26953125" style="164" customWidth="1"/>
    <col min="1285" max="1285" width="11" style="164" customWidth="1"/>
    <col min="1286" max="1286" width="10.26953125" style="164" customWidth="1"/>
    <col min="1287" max="1287" width="7.81640625" style="164" customWidth="1"/>
    <col min="1288" max="1288" width="8.1796875" style="164" customWidth="1"/>
    <col min="1289" max="1289" width="9.81640625" style="164" customWidth="1"/>
    <col min="1290" max="1291" width="6.7265625" style="164" customWidth="1"/>
    <col min="1292" max="1292" width="6" style="164" customWidth="1"/>
    <col min="1293" max="1293" width="9.1796875" style="164" customWidth="1"/>
    <col min="1294" max="1294" width="8.54296875" style="164" customWidth="1"/>
    <col min="1295" max="1295" width="7" style="164" customWidth="1"/>
    <col min="1296" max="1296" width="8.1796875" style="164" customWidth="1"/>
    <col min="1297" max="1297" width="12" style="164" customWidth="1"/>
    <col min="1298" max="1298" width="5.7265625" style="164" customWidth="1"/>
    <col min="1299" max="1300" width="9.26953125" style="164" customWidth="1"/>
    <col min="1301" max="1301" width="10.453125" style="164" customWidth="1"/>
    <col min="1302" max="1302" width="7.1796875" style="164" customWidth="1"/>
    <col min="1303" max="1303" width="8.26953125" style="164" customWidth="1"/>
    <col min="1304" max="1304" width="8" style="164" customWidth="1"/>
    <col min="1305" max="1305" width="10.81640625" style="164" customWidth="1"/>
    <col min="1306" max="1536" width="9.1796875" style="164"/>
    <col min="1537" max="1537" width="4.81640625" style="164" customWidth="1"/>
    <col min="1538" max="1538" width="9.1796875" style="164" customWidth="1"/>
    <col min="1539" max="1539" width="5.54296875" style="164" customWidth="1"/>
    <col min="1540" max="1540" width="12.26953125" style="164" customWidth="1"/>
    <col min="1541" max="1541" width="11" style="164" customWidth="1"/>
    <col min="1542" max="1542" width="10.26953125" style="164" customWidth="1"/>
    <col min="1543" max="1543" width="7.81640625" style="164" customWidth="1"/>
    <col min="1544" max="1544" width="8.1796875" style="164" customWidth="1"/>
    <col min="1545" max="1545" width="9.81640625" style="164" customWidth="1"/>
    <col min="1546" max="1547" width="6.7265625" style="164" customWidth="1"/>
    <col min="1548" max="1548" width="6" style="164" customWidth="1"/>
    <col min="1549" max="1549" width="9.1796875" style="164" customWidth="1"/>
    <col min="1550" max="1550" width="8.54296875" style="164" customWidth="1"/>
    <col min="1551" max="1551" width="7" style="164" customWidth="1"/>
    <col min="1552" max="1552" width="8.1796875" style="164" customWidth="1"/>
    <col min="1553" max="1553" width="12" style="164" customWidth="1"/>
    <col min="1554" max="1554" width="5.7265625" style="164" customWidth="1"/>
    <col min="1555" max="1556" width="9.26953125" style="164" customWidth="1"/>
    <col min="1557" max="1557" width="10.453125" style="164" customWidth="1"/>
    <col min="1558" max="1558" width="7.1796875" style="164" customWidth="1"/>
    <col min="1559" max="1559" width="8.26953125" style="164" customWidth="1"/>
    <col min="1560" max="1560" width="8" style="164" customWidth="1"/>
    <col min="1561" max="1561" width="10.81640625" style="164" customWidth="1"/>
    <col min="1562" max="1792" width="9.1796875" style="164"/>
    <col min="1793" max="1793" width="4.81640625" style="164" customWidth="1"/>
    <col min="1794" max="1794" width="9.1796875" style="164" customWidth="1"/>
    <col min="1795" max="1795" width="5.54296875" style="164" customWidth="1"/>
    <col min="1796" max="1796" width="12.26953125" style="164" customWidth="1"/>
    <col min="1797" max="1797" width="11" style="164" customWidth="1"/>
    <col min="1798" max="1798" width="10.26953125" style="164" customWidth="1"/>
    <col min="1799" max="1799" width="7.81640625" style="164" customWidth="1"/>
    <col min="1800" max="1800" width="8.1796875" style="164" customWidth="1"/>
    <col min="1801" max="1801" width="9.81640625" style="164" customWidth="1"/>
    <col min="1802" max="1803" width="6.7265625" style="164" customWidth="1"/>
    <col min="1804" max="1804" width="6" style="164" customWidth="1"/>
    <col min="1805" max="1805" width="9.1796875" style="164" customWidth="1"/>
    <col min="1806" max="1806" width="8.54296875" style="164" customWidth="1"/>
    <col min="1807" max="1807" width="7" style="164" customWidth="1"/>
    <col min="1808" max="1808" width="8.1796875" style="164" customWidth="1"/>
    <col min="1809" max="1809" width="12" style="164" customWidth="1"/>
    <col min="1810" max="1810" width="5.7265625" style="164" customWidth="1"/>
    <col min="1811" max="1812" width="9.26953125" style="164" customWidth="1"/>
    <col min="1813" max="1813" width="10.453125" style="164" customWidth="1"/>
    <col min="1814" max="1814" width="7.1796875" style="164" customWidth="1"/>
    <col min="1815" max="1815" width="8.26953125" style="164" customWidth="1"/>
    <col min="1816" max="1816" width="8" style="164" customWidth="1"/>
    <col min="1817" max="1817" width="10.81640625" style="164" customWidth="1"/>
    <col min="1818" max="2048" width="9.1796875" style="164"/>
    <col min="2049" max="2049" width="4.81640625" style="164" customWidth="1"/>
    <col min="2050" max="2050" width="9.1796875" style="164" customWidth="1"/>
    <col min="2051" max="2051" width="5.54296875" style="164" customWidth="1"/>
    <col min="2052" max="2052" width="12.26953125" style="164" customWidth="1"/>
    <col min="2053" max="2053" width="11" style="164" customWidth="1"/>
    <col min="2054" max="2054" width="10.26953125" style="164" customWidth="1"/>
    <col min="2055" max="2055" width="7.81640625" style="164" customWidth="1"/>
    <col min="2056" max="2056" width="8.1796875" style="164" customWidth="1"/>
    <col min="2057" max="2057" width="9.81640625" style="164" customWidth="1"/>
    <col min="2058" max="2059" width="6.7265625" style="164" customWidth="1"/>
    <col min="2060" max="2060" width="6" style="164" customWidth="1"/>
    <col min="2061" max="2061" width="9.1796875" style="164" customWidth="1"/>
    <col min="2062" max="2062" width="8.54296875" style="164" customWidth="1"/>
    <col min="2063" max="2063" width="7" style="164" customWidth="1"/>
    <col min="2064" max="2064" width="8.1796875" style="164" customWidth="1"/>
    <col min="2065" max="2065" width="12" style="164" customWidth="1"/>
    <col min="2066" max="2066" width="5.7265625" style="164" customWidth="1"/>
    <col min="2067" max="2068" width="9.26953125" style="164" customWidth="1"/>
    <col min="2069" max="2069" width="10.453125" style="164" customWidth="1"/>
    <col min="2070" max="2070" width="7.1796875" style="164" customWidth="1"/>
    <col min="2071" max="2071" width="8.26953125" style="164" customWidth="1"/>
    <col min="2072" max="2072" width="8" style="164" customWidth="1"/>
    <col min="2073" max="2073" width="10.81640625" style="164" customWidth="1"/>
    <col min="2074" max="2304" width="9.1796875" style="164"/>
    <col min="2305" max="2305" width="4.81640625" style="164" customWidth="1"/>
    <col min="2306" max="2306" width="9.1796875" style="164" customWidth="1"/>
    <col min="2307" max="2307" width="5.54296875" style="164" customWidth="1"/>
    <col min="2308" max="2308" width="12.26953125" style="164" customWidth="1"/>
    <col min="2309" max="2309" width="11" style="164" customWidth="1"/>
    <col min="2310" max="2310" width="10.26953125" style="164" customWidth="1"/>
    <col min="2311" max="2311" width="7.81640625" style="164" customWidth="1"/>
    <col min="2312" max="2312" width="8.1796875" style="164" customWidth="1"/>
    <col min="2313" max="2313" width="9.81640625" style="164" customWidth="1"/>
    <col min="2314" max="2315" width="6.7265625" style="164" customWidth="1"/>
    <col min="2316" max="2316" width="6" style="164" customWidth="1"/>
    <col min="2317" max="2317" width="9.1796875" style="164" customWidth="1"/>
    <col min="2318" max="2318" width="8.54296875" style="164" customWidth="1"/>
    <col min="2319" max="2319" width="7" style="164" customWidth="1"/>
    <col min="2320" max="2320" width="8.1796875" style="164" customWidth="1"/>
    <col min="2321" max="2321" width="12" style="164" customWidth="1"/>
    <col min="2322" max="2322" width="5.7265625" style="164" customWidth="1"/>
    <col min="2323" max="2324" width="9.26953125" style="164" customWidth="1"/>
    <col min="2325" max="2325" width="10.453125" style="164" customWidth="1"/>
    <col min="2326" max="2326" width="7.1796875" style="164" customWidth="1"/>
    <col min="2327" max="2327" width="8.26953125" style="164" customWidth="1"/>
    <col min="2328" max="2328" width="8" style="164" customWidth="1"/>
    <col min="2329" max="2329" width="10.81640625" style="164" customWidth="1"/>
    <col min="2330" max="2560" width="9.1796875" style="164"/>
    <col min="2561" max="2561" width="4.81640625" style="164" customWidth="1"/>
    <col min="2562" max="2562" width="9.1796875" style="164" customWidth="1"/>
    <col min="2563" max="2563" width="5.54296875" style="164" customWidth="1"/>
    <col min="2564" max="2564" width="12.26953125" style="164" customWidth="1"/>
    <col min="2565" max="2565" width="11" style="164" customWidth="1"/>
    <col min="2566" max="2566" width="10.26953125" style="164" customWidth="1"/>
    <col min="2567" max="2567" width="7.81640625" style="164" customWidth="1"/>
    <col min="2568" max="2568" width="8.1796875" style="164" customWidth="1"/>
    <col min="2569" max="2569" width="9.81640625" style="164" customWidth="1"/>
    <col min="2570" max="2571" width="6.7265625" style="164" customWidth="1"/>
    <col min="2572" max="2572" width="6" style="164" customWidth="1"/>
    <col min="2573" max="2573" width="9.1796875" style="164" customWidth="1"/>
    <col min="2574" max="2574" width="8.54296875" style="164" customWidth="1"/>
    <col min="2575" max="2575" width="7" style="164" customWidth="1"/>
    <col min="2576" max="2576" width="8.1796875" style="164" customWidth="1"/>
    <col min="2577" max="2577" width="12" style="164" customWidth="1"/>
    <col min="2578" max="2578" width="5.7265625" style="164" customWidth="1"/>
    <col min="2579" max="2580" width="9.26953125" style="164" customWidth="1"/>
    <col min="2581" max="2581" width="10.453125" style="164" customWidth="1"/>
    <col min="2582" max="2582" width="7.1796875" style="164" customWidth="1"/>
    <col min="2583" max="2583" width="8.26953125" style="164" customWidth="1"/>
    <col min="2584" max="2584" width="8" style="164" customWidth="1"/>
    <col min="2585" max="2585" width="10.81640625" style="164" customWidth="1"/>
    <col min="2586" max="2816" width="9.1796875" style="164"/>
    <col min="2817" max="2817" width="4.81640625" style="164" customWidth="1"/>
    <col min="2818" max="2818" width="9.1796875" style="164" customWidth="1"/>
    <col min="2819" max="2819" width="5.54296875" style="164" customWidth="1"/>
    <col min="2820" max="2820" width="12.26953125" style="164" customWidth="1"/>
    <col min="2821" max="2821" width="11" style="164" customWidth="1"/>
    <col min="2822" max="2822" width="10.26953125" style="164" customWidth="1"/>
    <col min="2823" max="2823" width="7.81640625" style="164" customWidth="1"/>
    <col min="2824" max="2824" width="8.1796875" style="164" customWidth="1"/>
    <col min="2825" max="2825" width="9.81640625" style="164" customWidth="1"/>
    <col min="2826" max="2827" width="6.7265625" style="164" customWidth="1"/>
    <col min="2828" max="2828" width="6" style="164" customWidth="1"/>
    <col min="2829" max="2829" width="9.1796875" style="164" customWidth="1"/>
    <col min="2830" max="2830" width="8.54296875" style="164" customWidth="1"/>
    <col min="2831" max="2831" width="7" style="164" customWidth="1"/>
    <col min="2832" max="2832" width="8.1796875" style="164" customWidth="1"/>
    <col min="2833" max="2833" width="12" style="164" customWidth="1"/>
    <col min="2834" max="2834" width="5.7265625" style="164" customWidth="1"/>
    <col min="2835" max="2836" width="9.26953125" style="164" customWidth="1"/>
    <col min="2837" max="2837" width="10.453125" style="164" customWidth="1"/>
    <col min="2838" max="2838" width="7.1796875" style="164" customWidth="1"/>
    <col min="2839" max="2839" width="8.26953125" style="164" customWidth="1"/>
    <col min="2840" max="2840" width="8" style="164" customWidth="1"/>
    <col min="2841" max="2841" width="10.81640625" style="164" customWidth="1"/>
    <col min="2842" max="3072" width="9.1796875" style="164"/>
    <col min="3073" max="3073" width="4.81640625" style="164" customWidth="1"/>
    <col min="3074" max="3074" width="9.1796875" style="164" customWidth="1"/>
    <col min="3075" max="3075" width="5.54296875" style="164" customWidth="1"/>
    <col min="3076" max="3076" width="12.26953125" style="164" customWidth="1"/>
    <col min="3077" max="3077" width="11" style="164" customWidth="1"/>
    <col min="3078" max="3078" width="10.26953125" style="164" customWidth="1"/>
    <col min="3079" max="3079" width="7.81640625" style="164" customWidth="1"/>
    <col min="3080" max="3080" width="8.1796875" style="164" customWidth="1"/>
    <col min="3081" max="3081" width="9.81640625" style="164" customWidth="1"/>
    <col min="3082" max="3083" width="6.7265625" style="164" customWidth="1"/>
    <col min="3084" max="3084" width="6" style="164" customWidth="1"/>
    <col min="3085" max="3085" width="9.1796875" style="164" customWidth="1"/>
    <col min="3086" max="3086" width="8.54296875" style="164" customWidth="1"/>
    <col min="3087" max="3087" width="7" style="164" customWidth="1"/>
    <col min="3088" max="3088" width="8.1796875" style="164" customWidth="1"/>
    <col min="3089" max="3089" width="12" style="164" customWidth="1"/>
    <col min="3090" max="3090" width="5.7265625" style="164" customWidth="1"/>
    <col min="3091" max="3092" width="9.26953125" style="164" customWidth="1"/>
    <col min="3093" max="3093" width="10.453125" style="164" customWidth="1"/>
    <col min="3094" max="3094" width="7.1796875" style="164" customWidth="1"/>
    <col min="3095" max="3095" width="8.26953125" style="164" customWidth="1"/>
    <col min="3096" max="3096" width="8" style="164" customWidth="1"/>
    <col min="3097" max="3097" width="10.81640625" style="164" customWidth="1"/>
    <col min="3098" max="3328" width="9.1796875" style="164"/>
    <col min="3329" max="3329" width="4.81640625" style="164" customWidth="1"/>
    <col min="3330" max="3330" width="9.1796875" style="164" customWidth="1"/>
    <col min="3331" max="3331" width="5.54296875" style="164" customWidth="1"/>
    <col min="3332" max="3332" width="12.26953125" style="164" customWidth="1"/>
    <col min="3333" max="3333" width="11" style="164" customWidth="1"/>
    <col min="3334" max="3334" width="10.26953125" style="164" customWidth="1"/>
    <col min="3335" max="3335" width="7.81640625" style="164" customWidth="1"/>
    <col min="3336" max="3336" width="8.1796875" style="164" customWidth="1"/>
    <col min="3337" max="3337" width="9.81640625" style="164" customWidth="1"/>
    <col min="3338" max="3339" width="6.7265625" style="164" customWidth="1"/>
    <col min="3340" max="3340" width="6" style="164" customWidth="1"/>
    <col min="3341" max="3341" width="9.1796875" style="164" customWidth="1"/>
    <col min="3342" max="3342" width="8.54296875" style="164" customWidth="1"/>
    <col min="3343" max="3343" width="7" style="164" customWidth="1"/>
    <col min="3344" max="3344" width="8.1796875" style="164" customWidth="1"/>
    <col min="3345" max="3345" width="12" style="164" customWidth="1"/>
    <col min="3346" max="3346" width="5.7265625" style="164" customWidth="1"/>
    <col min="3347" max="3348" width="9.26953125" style="164" customWidth="1"/>
    <col min="3349" max="3349" width="10.453125" style="164" customWidth="1"/>
    <col min="3350" max="3350" width="7.1796875" style="164" customWidth="1"/>
    <col min="3351" max="3351" width="8.26953125" style="164" customWidth="1"/>
    <col min="3352" max="3352" width="8" style="164" customWidth="1"/>
    <col min="3353" max="3353" width="10.81640625" style="164" customWidth="1"/>
    <col min="3354" max="3584" width="9.1796875" style="164"/>
    <col min="3585" max="3585" width="4.81640625" style="164" customWidth="1"/>
    <col min="3586" max="3586" width="9.1796875" style="164" customWidth="1"/>
    <col min="3587" max="3587" width="5.54296875" style="164" customWidth="1"/>
    <col min="3588" max="3588" width="12.26953125" style="164" customWidth="1"/>
    <col min="3589" max="3589" width="11" style="164" customWidth="1"/>
    <col min="3590" max="3590" width="10.26953125" style="164" customWidth="1"/>
    <col min="3591" max="3591" width="7.81640625" style="164" customWidth="1"/>
    <col min="3592" max="3592" width="8.1796875" style="164" customWidth="1"/>
    <col min="3593" max="3593" width="9.81640625" style="164" customWidth="1"/>
    <col min="3594" max="3595" width="6.7265625" style="164" customWidth="1"/>
    <col min="3596" max="3596" width="6" style="164" customWidth="1"/>
    <col min="3597" max="3597" width="9.1796875" style="164" customWidth="1"/>
    <col min="3598" max="3598" width="8.54296875" style="164" customWidth="1"/>
    <col min="3599" max="3599" width="7" style="164" customWidth="1"/>
    <col min="3600" max="3600" width="8.1796875" style="164" customWidth="1"/>
    <col min="3601" max="3601" width="12" style="164" customWidth="1"/>
    <col min="3602" max="3602" width="5.7265625" style="164" customWidth="1"/>
    <col min="3603" max="3604" width="9.26953125" style="164" customWidth="1"/>
    <col min="3605" max="3605" width="10.453125" style="164" customWidth="1"/>
    <col min="3606" max="3606" width="7.1796875" style="164" customWidth="1"/>
    <col min="3607" max="3607" width="8.26953125" style="164" customWidth="1"/>
    <col min="3608" max="3608" width="8" style="164" customWidth="1"/>
    <col min="3609" max="3609" width="10.81640625" style="164" customWidth="1"/>
    <col min="3610" max="3840" width="9.1796875" style="164"/>
    <col min="3841" max="3841" width="4.81640625" style="164" customWidth="1"/>
    <col min="3842" max="3842" width="9.1796875" style="164" customWidth="1"/>
    <col min="3843" max="3843" width="5.54296875" style="164" customWidth="1"/>
    <col min="3844" max="3844" width="12.26953125" style="164" customWidth="1"/>
    <col min="3845" max="3845" width="11" style="164" customWidth="1"/>
    <col min="3846" max="3846" width="10.26953125" style="164" customWidth="1"/>
    <col min="3847" max="3847" width="7.81640625" style="164" customWidth="1"/>
    <col min="3848" max="3848" width="8.1796875" style="164" customWidth="1"/>
    <col min="3849" max="3849" width="9.81640625" style="164" customWidth="1"/>
    <col min="3850" max="3851" width="6.7265625" style="164" customWidth="1"/>
    <col min="3852" max="3852" width="6" style="164" customWidth="1"/>
    <col min="3853" max="3853" width="9.1796875" style="164" customWidth="1"/>
    <col min="3854" max="3854" width="8.54296875" style="164" customWidth="1"/>
    <col min="3855" max="3855" width="7" style="164" customWidth="1"/>
    <col min="3856" max="3856" width="8.1796875" style="164" customWidth="1"/>
    <col min="3857" max="3857" width="12" style="164" customWidth="1"/>
    <col min="3858" max="3858" width="5.7265625" style="164" customWidth="1"/>
    <col min="3859" max="3860" width="9.26953125" style="164" customWidth="1"/>
    <col min="3861" max="3861" width="10.453125" style="164" customWidth="1"/>
    <col min="3862" max="3862" width="7.1796875" style="164" customWidth="1"/>
    <col min="3863" max="3863" width="8.26953125" style="164" customWidth="1"/>
    <col min="3864" max="3864" width="8" style="164" customWidth="1"/>
    <col min="3865" max="3865" width="10.81640625" style="164" customWidth="1"/>
    <col min="3866" max="4096" width="9.1796875" style="164"/>
    <col min="4097" max="4097" width="4.81640625" style="164" customWidth="1"/>
    <col min="4098" max="4098" width="9.1796875" style="164" customWidth="1"/>
    <col min="4099" max="4099" width="5.54296875" style="164" customWidth="1"/>
    <col min="4100" max="4100" width="12.26953125" style="164" customWidth="1"/>
    <col min="4101" max="4101" width="11" style="164" customWidth="1"/>
    <col min="4102" max="4102" width="10.26953125" style="164" customWidth="1"/>
    <col min="4103" max="4103" width="7.81640625" style="164" customWidth="1"/>
    <col min="4104" max="4104" width="8.1796875" style="164" customWidth="1"/>
    <col min="4105" max="4105" width="9.81640625" style="164" customWidth="1"/>
    <col min="4106" max="4107" width="6.7265625" style="164" customWidth="1"/>
    <col min="4108" max="4108" width="6" style="164" customWidth="1"/>
    <col min="4109" max="4109" width="9.1796875" style="164" customWidth="1"/>
    <col min="4110" max="4110" width="8.54296875" style="164" customWidth="1"/>
    <col min="4111" max="4111" width="7" style="164" customWidth="1"/>
    <col min="4112" max="4112" width="8.1796875" style="164" customWidth="1"/>
    <col min="4113" max="4113" width="12" style="164" customWidth="1"/>
    <col min="4114" max="4114" width="5.7265625" style="164" customWidth="1"/>
    <col min="4115" max="4116" width="9.26953125" style="164" customWidth="1"/>
    <col min="4117" max="4117" width="10.453125" style="164" customWidth="1"/>
    <col min="4118" max="4118" width="7.1796875" style="164" customWidth="1"/>
    <col min="4119" max="4119" width="8.26953125" style="164" customWidth="1"/>
    <col min="4120" max="4120" width="8" style="164" customWidth="1"/>
    <col min="4121" max="4121" width="10.81640625" style="164" customWidth="1"/>
    <col min="4122" max="4352" width="9.1796875" style="164"/>
    <col min="4353" max="4353" width="4.81640625" style="164" customWidth="1"/>
    <col min="4354" max="4354" width="9.1796875" style="164" customWidth="1"/>
    <col min="4355" max="4355" width="5.54296875" style="164" customWidth="1"/>
    <col min="4356" max="4356" width="12.26953125" style="164" customWidth="1"/>
    <col min="4357" max="4357" width="11" style="164" customWidth="1"/>
    <col min="4358" max="4358" width="10.26953125" style="164" customWidth="1"/>
    <col min="4359" max="4359" width="7.81640625" style="164" customWidth="1"/>
    <col min="4360" max="4360" width="8.1796875" style="164" customWidth="1"/>
    <col min="4361" max="4361" width="9.81640625" style="164" customWidth="1"/>
    <col min="4362" max="4363" width="6.7265625" style="164" customWidth="1"/>
    <col min="4364" max="4364" width="6" style="164" customWidth="1"/>
    <col min="4365" max="4365" width="9.1796875" style="164" customWidth="1"/>
    <col min="4366" max="4366" width="8.54296875" style="164" customWidth="1"/>
    <col min="4367" max="4367" width="7" style="164" customWidth="1"/>
    <col min="4368" max="4368" width="8.1796875" style="164" customWidth="1"/>
    <col min="4369" max="4369" width="12" style="164" customWidth="1"/>
    <col min="4370" max="4370" width="5.7265625" style="164" customWidth="1"/>
    <col min="4371" max="4372" width="9.26953125" style="164" customWidth="1"/>
    <col min="4373" max="4373" width="10.453125" style="164" customWidth="1"/>
    <col min="4374" max="4374" width="7.1796875" style="164" customWidth="1"/>
    <col min="4375" max="4375" width="8.26953125" style="164" customWidth="1"/>
    <col min="4376" max="4376" width="8" style="164" customWidth="1"/>
    <col min="4377" max="4377" width="10.81640625" style="164" customWidth="1"/>
    <col min="4378" max="4608" width="9.1796875" style="164"/>
    <col min="4609" max="4609" width="4.81640625" style="164" customWidth="1"/>
    <col min="4610" max="4610" width="9.1796875" style="164" customWidth="1"/>
    <col min="4611" max="4611" width="5.54296875" style="164" customWidth="1"/>
    <col min="4612" max="4612" width="12.26953125" style="164" customWidth="1"/>
    <col min="4613" max="4613" width="11" style="164" customWidth="1"/>
    <col min="4614" max="4614" width="10.26953125" style="164" customWidth="1"/>
    <col min="4615" max="4615" width="7.81640625" style="164" customWidth="1"/>
    <col min="4616" max="4616" width="8.1796875" style="164" customWidth="1"/>
    <col min="4617" max="4617" width="9.81640625" style="164" customWidth="1"/>
    <col min="4618" max="4619" width="6.7265625" style="164" customWidth="1"/>
    <col min="4620" max="4620" width="6" style="164" customWidth="1"/>
    <col min="4621" max="4621" width="9.1796875" style="164" customWidth="1"/>
    <col min="4622" max="4622" width="8.54296875" style="164" customWidth="1"/>
    <col min="4623" max="4623" width="7" style="164" customWidth="1"/>
    <col min="4624" max="4624" width="8.1796875" style="164" customWidth="1"/>
    <col min="4625" max="4625" width="12" style="164" customWidth="1"/>
    <col min="4626" max="4626" width="5.7265625" style="164" customWidth="1"/>
    <col min="4627" max="4628" width="9.26953125" style="164" customWidth="1"/>
    <col min="4629" max="4629" width="10.453125" style="164" customWidth="1"/>
    <col min="4630" max="4630" width="7.1796875" style="164" customWidth="1"/>
    <col min="4631" max="4631" width="8.26953125" style="164" customWidth="1"/>
    <col min="4632" max="4632" width="8" style="164" customWidth="1"/>
    <col min="4633" max="4633" width="10.81640625" style="164" customWidth="1"/>
    <col min="4634" max="4864" width="9.1796875" style="164"/>
    <col min="4865" max="4865" width="4.81640625" style="164" customWidth="1"/>
    <col min="4866" max="4866" width="9.1796875" style="164" customWidth="1"/>
    <col min="4867" max="4867" width="5.54296875" style="164" customWidth="1"/>
    <col min="4868" max="4868" width="12.26953125" style="164" customWidth="1"/>
    <col min="4869" max="4869" width="11" style="164" customWidth="1"/>
    <col min="4870" max="4870" width="10.26953125" style="164" customWidth="1"/>
    <col min="4871" max="4871" width="7.81640625" style="164" customWidth="1"/>
    <col min="4872" max="4872" width="8.1796875" style="164" customWidth="1"/>
    <col min="4873" max="4873" width="9.81640625" style="164" customWidth="1"/>
    <col min="4874" max="4875" width="6.7265625" style="164" customWidth="1"/>
    <col min="4876" max="4876" width="6" style="164" customWidth="1"/>
    <col min="4877" max="4877" width="9.1796875" style="164" customWidth="1"/>
    <col min="4878" max="4878" width="8.54296875" style="164" customWidth="1"/>
    <col min="4879" max="4879" width="7" style="164" customWidth="1"/>
    <col min="4880" max="4880" width="8.1796875" style="164" customWidth="1"/>
    <col min="4881" max="4881" width="12" style="164" customWidth="1"/>
    <col min="4882" max="4882" width="5.7265625" style="164" customWidth="1"/>
    <col min="4883" max="4884" width="9.26953125" style="164" customWidth="1"/>
    <col min="4885" max="4885" width="10.453125" style="164" customWidth="1"/>
    <col min="4886" max="4886" width="7.1796875" style="164" customWidth="1"/>
    <col min="4887" max="4887" width="8.26953125" style="164" customWidth="1"/>
    <col min="4888" max="4888" width="8" style="164" customWidth="1"/>
    <col min="4889" max="4889" width="10.81640625" style="164" customWidth="1"/>
    <col min="4890" max="5120" width="9.1796875" style="164"/>
    <col min="5121" max="5121" width="4.81640625" style="164" customWidth="1"/>
    <col min="5122" max="5122" width="9.1796875" style="164" customWidth="1"/>
    <col min="5123" max="5123" width="5.54296875" style="164" customWidth="1"/>
    <col min="5124" max="5124" width="12.26953125" style="164" customWidth="1"/>
    <col min="5125" max="5125" width="11" style="164" customWidth="1"/>
    <col min="5126" max="5126" width="10.26953125" style="164" customWidth="1"/>
    <col min="5127" max="5127" width="7.81640625" style="164" customWidth="1"/>
    <col min="5128" max="5128" width="8.1796875" style="164" customWidth="1"/>
    <col min="5129" max="5129" width="9.81640625" style="164" customWidth="1"/>
    <col min="5130" max="5131" width="6.7265625" style="164" customWidth="1"/>
    <col min="5132" max="5132" width="6" style="164" customWidth="1"/>
    <col min="5133" max="5133" width="9.1796875" style="164" customWidth="1"/>
    <col min="5134" max="5134" width="8.54296875" style="164" customWidth="1"/>
    <col min="5135" max="5135" width="7" style="164" customWidth="1"/>
    <col min="5136" max="5136" width="8.1796875" style="164" customWidth="1"/>
    <col min="5137" max="5137" width="12" style="164" customWidth="1"/>
    <col min="5138" max="5138" width="5.7265625" style="164" customWidth="1"/>
    <col min="5139" max="5140" width="9.26953125" style="164" customWidth="1"/>
    <col min="5141" max="5141" width="10.453125" style="164" customWidth="1"/>
    <col min="5142" max="5142" width="7.1796875" style="164" customWidth="1"/>
    <col min="5143" max="5143" width="8.26953125" style="164" customWidth="1"/>
    <col min="5144" max="5144" width="8" style="164" customWidth="1"/>
    <col min="5145" max="5145" width="10.81640625" style="164" customWidth="1"/>
    <col min="5146" max="5376" width="9.1796875" style="164"/>
    <col min="5377" max="5377" width="4.81640625" style="164" customWidth="1"/>
    <col min="5378" max="5378" width="9.1796875" style="164" customWidth="1"/>
    <col min="5379" max="5379" width="5.54296875" style="164" customWidth="1"/>
    <col min="5380" max="5380" width="12.26953125" style="164" customWidth="1"/>
    <col min="5381" max="5381" width="11" style="164" customWidth="1"/>
    <col min="5382" max="5382" width="10.26953125" style="164" customWidth="1"/>
    <col min="5383" max="5383" width="7.81640625" style="164" customWidth="1"/>
    <col min="5384" max="5384" width="8.1796875" style="164" customWidth="1"/>
    <col min="5385" max="5385" width="9.81640625" style="164" customWidth="1"/>
    <col min="5386" max="5387" width="6.7265625" style="164" customWidth="1"/>
    <col min="5388" max="5388" width="6" style="164" customWidth="1"/>
    <col min="5389" max="5389" width="9.1796875" style="164" customWidth="1"/>
    <col min="5390" max="5390" width="8.54296875" style="164" customWidth="1"/>
    <col min="5391" max="5391" width="7" style="164" customWidth="1"/>
    <col min="5392" max="5392" width="8.1796875" style="164" customWidth="1"/>
    <col min="5393" max="5393" width="12" style="164" customWidth="1"/>
    <col min="5394" max="5394" width="5.7265625" style="164" customWidth="1"/>
    <col min="5395" max="5396" width="9.26953125" style="164" customWidth="1"/>
    <col min="5397" max="5397" width="10.453125" style="164" customWidth="1"/>
    <col min="5398" max="5398" width="7.1796875" style="164" customWidth="1"/>
    <col min="5399" max="5399" width="8.26953125" style="164" customWidth="1"/>
    <col min="5400" max="5400" width="8" style="164" customWidth="1"/>
    <col min="5401" max="5401" width="10.81640625" style="164" customWidth="1"/>
    <col min="5402" max="5632" width="9.1796875" style="164"/>
    <col min="5633" max="5633" width="4.81640625" style="164" customWidth="1"/>
    <col min="5634" max="5634" width="9.1796875" style="164" customWidth="1"/>
    <col min="5635" max="5635" width="5.54296875" style="164" customWidth="1"/>
    <col min="5636" max="5636" width="12.26953125" style="164" customWidth="1"/>
    <col min="5637" max="5637" width="11" style="164" customWidth="1"/>
    <col min="5638" max="5638" width="10.26953125" style="164" customWidth="1"/>
    <col min="5639" max="5639" width="7.81640625" style="164" customWidth="1"/>
    <col min="5640" max="5640" width="8.1796875" style="164" customWidth="1"/>
    <col min="5641" max="5641" width="9.81640625" style="164" customWidth="1"/>
    <col min="5642" max="5643" width="6.7265625" style="164" customWidth="1"/>
    <col min="5644" max="5644" width="6" style="164" customWidth="1"/>
    <col min="5645" max="5645" width="9.1796875" style="164" customWidth="1"/>
    <col min="5646" max="5646" width="8.54296875" style="164" customWidth="1"/>
    <col min="5647" max="5647" width="7" style="164" customWidth="1"/>
    <col min="5648" max="5648" width="8.1796875" style="164" customWidth="1"/>
    <col min="5649" max="5649" width="12" style="164" customWidth="1"/>
    <col min="5650" max="5650" width="5.7265625" style="164" customWidth="1"/>
    <col min="5651" max="5652" width="9.26953125" style="164" customWidth="1"/>
    <col min="5653" max="5653" width="10.453125" style="164" customWidth="1"/>
    <col min="5654" max="5654" width="7.1796875" style="164" customWidth="1"/>
    <col min="5655" max="5655" width="8.26953125" style="164" customWidth="1"/>
    <col min="5656" max="5656" width="8" style="164" customWidth="1"/>
    <col min="5657" max="5657" width="10.81640625" style="164" customWidth="1"/>
    <col min="5658" max="5888" width="9.1796875" style="164"/>
    <col min="5889" max="5889" width="4.81640625" style="164" customWidth="1"/>
    <col min="5890" max="5890" width="9.1796875" style="164" customWidth="1"/>
    <col min="5891" max="5891" width="5.54296875" style="164" customWidth="1"/>
    <col min="5892" max="5892" width="12.26953125" style="164" customWidth="1"/>
    <col min="5893" max="5893" width="11" style="164" customWidth="1"/>
    <col min="5894" max="5894" width="10.26953125" style="164" customWidth="1"/>
    <col min="5895" max="5895" width="7.81640625" style="164" customWidth="1"/>
    <col min="5896" max="5896" width="8.1796875" style="164" customWidth="1"/>
    <col min="5897" max="5897" width="9.81640625" style="164" customWidth="1"/>
    <col min="5898" max="5899" width="6.7265625" style="164" customWidth="1"/>
    <col min="5900" max="5900" width="6" style="164" customWidth="1"/>
    <col min="5901" max="5901" width="9.1796875" style="164" customWidth="1"/>
    <col min="5902" max="5902" width="8.54296875" style="164" customWidth="1"/>
    <col min="5903" max="5903" width="7" style="164" customWidth="1"/>
    <col min="5904" max="5904" width="8.1796875" style="164" customWidth="1"/>
    <col min="5905" max="5905" width="12" style="164" customWidth="1"/>
    <col min="5906" max="5906" width="5.7265625" style="164" customWidth="1"/>
    <col min="5907" max="5908" width="9.26953125" style="164" customWidth="1"/>
    <col min="5909" max="5909" width="10.453125" style="164" customWidth="1"/>
    <col min="5910" max="5910" width="7.1796875" style="164" customWidth="1"/>
    <col min="5911" max="5911" width="8.26953125" style="164" customWidth="1"/>
    <col min="5912" max="5912" width="8" style="164" customWidth="1"/>
    <col min="5913" max="5913" width="10.81640625" style="164" customWidth="1"/>
    <col min="5914" max="6144" width="9.1796875" style="164"/>
    <col min="6145" max="6145" width="4.81640625" style="164" customWidth="1"/>
    <col min="6146" max="6146" width="9.1796875" style="164" customWidth="1"/>
    <col min="6147" max="6147" width="5.54296875" style="164" customWidth="1"/>
    <col min="6148" max="6148" width="12.26953125" style="164" customWidth="1"/>
    <col min="6149" max="6149" width="11" style="164" customWidth="1"/>
    <col min="6150" max="6150" width="10.26953125" style="164" customWidth="1"/>
    <col min="6151" max="6151" width="7.81640625" style="164" customWidth="1"/>
    <col min="6152" max="6152" width="8.1796875" style="164" customWidth="1"/>
    <col min="6153" max="6153" width="9.81640625" style="164" customWidth="1"/>
    <col min="6154" max="6155" width="6.7265625" style="164" customWidth="1"/>
    <col min="6156" max="6156" width="6" style="164" customWidth="1"/>
    <col min="6157" max="6157" width="9.1796875" style="164" customWidth="1"/>
    <col min="6158" max="6158" width="8.54296875" style="164" customWidth="1"/>
    <col min="6159" max="6159" width="7" style="164" customWidth="1"/>
    <col min="6160" max="6160" width="8.1796875" style="164" customWidth="1"/>
    <col min="6161" max="6161" width="12" style="164" customWidth="1"/>
    <col min="6162" max="6162" width="5.7265625" style="164" customWidth="1"/>
    <col min="6163" max="6164" width="9.26953125" style="164" customWidth="1"/>
    <col min="6165" max="6165" width="10.453125" style="164" customWidth="1"/>
    <col min="6166" max="6166" width="7.1796875" style="164" customWidth="1"/>
    <col min="6167" max="6167" width="8.26953125" style="164" customWidth="1"/>
    <col min="6168" max="6168" width="8" style="164" customWidth="1"/>
    <col min="6169" max="6169" width="10.81640625" style="164" customWidth="1"/>
    <col min="6170" max="6400" width="9.1796875" style="164"/>
    <col min="6401" max="6401" width="4.81640625" style="164" customWidth="1"/>
    <col min="6402" max="6402" width="9.1796875" style="164" customWidth="1"/>
    <col min="6403" max="6403" width="5.54296875" style="164" customWidth="1"/>
    <col min="6404" max="6404" width="12.26953125" style="164" customWidth="1"/>
    <col min="6405" max="6405" width="11" style="164" customWidth="1"/>
    <col min="6406" max="6406" width="10.26953125" style="164" customWidth="1"/>
    <col min="6407" max="6407" width="7.81640625" style="164" customWidth="1"/>
    <col min="6408" max="6408" width="8.1796875" style="164" customWidth="1"/>
    <col min="6409" max="6409" width="9.81640625" style="164" customWidth="1"/>
    <col min="6410" max="6411" width="6.7265625" style="164" customWidth="1"/>
    <col min="6412" max="6412" width="6" style="164" customWidth="1"/>
    <col min="6413" max="6413" width="9.1796875" style="164" customWidth="1"/>
    <col min="6414" max="6414" width="8.54296875" style="164" customWidth="1"/>
    <col min="6415" max="6415" width="7" style="164" customWidth="1"/>
    <col min="6416" max="6416" width="8.1796875" style="164" customWidth="1"/>
    <col min="6417" max="6417" width="12" style="164" customWidth="1"/>
    <col min="6418" max="6418" width="5.7265625" style="164" customWidth="1"/>
    <col min="6419" max="6420" width="9.26953125" style="164" customWidth="1"/>
    <col min="6421" max="6421" width="10.453125" style="164" customWidth="1"/>
    <col min="6422" max="6422" width="7.1796875" style="164" customWidth="1"/>
    <col min="6423" max="6423" width="8.26953125" style="164" customWidth="1"/>
    <col min="6424" max="6424" width="8" style="164" customWidth="1"/>
    <col min="6425" max="6425" width="10.81640625" style="164" customWidth="1"/>
    <col min="6426" max="6656" width="9.1796875" style="164"/>
    <col min="6657" max="6657" width="4.81640625" style="164" customWidth="1"/>
    <col min="6658" max="6658" width="9.1796875" style="164" customWidth="1"/>
    <col min="6659" max="6659" width="5.54296875" style="164" customWidth="1"/>
    <col min="6660" max="6660" width="12.26953125" style="164" customWidth="1"/>
    <col min="6661" max="6661" width="11" style="164" customWidth="1"/>
    <col min="6662" max="6662" width="10.26953125" style="164" customWidth="1"/>
    <col min="6663" max="6663" width="7.81640625" style="164" customWidth="1"/>
    <col min="6664" max="6664" width="8.1796875" style="164" customWidth="1"/>
    <col min="6665" max="6665" width="9.81640625" style="164" customWidth="1"/>
    <col min="6666" max="6667" width="6.7265625" style="164" customWidth="1"/>
    <col min="6668" max="6668" width="6" style="164" customWidth="1"/>
    <col min="6669" max="6669" width="9.1796875" style="164" customWidth="1"/>
    <col min="6670" max="6670" width="8.54296875" style="164" customWidth="1"/>
    <col min="6671" max="6671" width="7" style="164" customWidth="1"/>
    <col min="6672" max="6672" width="8.1796875" style="164" customWidth="1"/>
    <col min="6673" max="6673" width="12" style="164" customWidth="1"/>
    <col min="6674" max="6674" width="5.7265625" style="164" customWidth="1"/>
    <col min="6675" max="6676" width="9.26953125" style="164" customWidth="1"/>
    <col min="6677" max="6677" width="10.453125" style="164" customWidth="1"/>
    <col min="6678" max="6678" width="7.1796875" style="164" customWidth="1"/>
    <col min="6679" max="6679" width="8.26953125" style="164" customWidth="1"/>
    <col min="6680" max="6680" width="8" style="164" customWidth="1"/>
    <col min="6681" max="6681" width="10.81640625" style="164" customWidth="1"/>
    <col min="6682" max="6912" width="9.1796875" style="164"/>
    <col min="6913" max="6913" width="4.81640625" style="164" customWidth="1"/>
    <col min="6914" max="6914" width="9.1796875" style="164" customWidth="1"/>
    <col min="6915" max="6915" width="5.54296875" style="164" customWidth="1"/>
    <col min="6916" max="6916" width="12.26953125" style="164" customWidth="1"/>
    <col min="6917" max="6917" width="11" style="164" customWidth="1"/>
    <col min="6918" max="6918" width="10.26953125" style="164" customWidth="1"/>
    <col min="6919" max="6919" width="7.81640625" style="164" customWidth="1"/>
    <col min="6920" max="6920" width="8.1796875" style="164" customWidth="1"/>
    <col min="6921" max="6921" width="9.81640625" style="164" customWidth="1"/>
    <col min="6922" max="6923" width="6.7265625" style="164" customWidth="1"/>
    <col min="6924" max="6924" width="6" style="164" customWidth="1"/>
    <col min="6925" max="6925" width="9.1796875" style="164" customWidth="1"/>
    <col min="6926" max="6926" width="8.54296875" style="164" customWidth="1"/>
    <col min="6927" max="6927" width="7" style="164" customWidth="1"/>
    <col min="6928" max="6928" width="8.1796875" style="164" customWidth="1"/>
    <col min="6929" max="6929" width="12" style="164" customWidth="1"/>
    <col min="6930" max="6930" width="5.7265625" style="164" customWidth="1"/>
    <col min="6931" max="6932" width="9.26953125" style="164" customWidth="1"/>
    <col min="6933" max="6933" width="10.453125" style="164" customWidth="1"/>
    <col min="6934" max="6934" width="7.1796875" style="164" customWidth="1"/>
    <col min="6935" max="6935" width="8.26953125" style="164" customWidth="1"/>
    <col min="6936" max="6936" width="8" style="164" customWidth="1"/>
    <col min="6937" max="6937" width="10.81640625" style="164" customWidth="1"/>
    <col min="6938" max="7168" width="9.1796875" style="164"/>
    <col min="7169" max="7169" width="4.81640625" style="164" customWidth="1"/>
    <col min="7170" max="7170" width="9.1796875" style="164" customWidth="1"/>
    <col min="7171" max="7171" width="5.54296875" style="164" customWidth="1"/>
    <col min="7172" max="7172" width="12.26953125" style="164" customWidth="1"/>
    <col min="7173" max="7173" width="11" style="164" customWidth="1"/>
    <col min="7174" max="7174" width="10.26953125" style="164" customWidth="1"/>
    <col min="7175" max="7175" width="7.81640625" style="164" customWidth="1"/>
    <col min="7176" max="7176" width="8.1796875" style="164" customWidth="1"/>
    <col min="7177" max="7177" width="9.81640625" style="164" customWidth="1"/>
    <col min="7178" max="7179" width="6.7265625" style="164" customWidth="1"/>
    <col min="7180" max="7180" width="6" style="164" customWidth="1"/>
    <col min="7181" max="7181" width="9.1796875" style="164" customWidth="1"/>
    <col min="7182" max="7182" width="8.54296875" style="164" customWidth="1"/>
    <col min="7183" max="7183" width="7" style="164" customWidth="1"/>
    <col min="7184" max="7184" width="8.1796875" style="164" customWidth="1"/>
    <col min="7185" max="7185" width="12" style="164" customWidth="1"/>
    <col min="7186" max="7186" width="5.7265625" style="164" customWidth="1"/>
    <col min="7187" max="7188" width="9.26953125" style="164" customWidth="1"/>
    <col min="7189" max="7189" width="10.453125" style="164" customWidth="1"/>
    <col min="7190" max="7190" width="7.1796875" style="164" customWidth="1"/>
    <col min="7191" max="7191" width="8.26953125" style="164" customWidth="1"/>
    <col min="7192" max="7192" width="8" style="164" customWidth="1"/>
    <col min="7193" max="7193" width="10.81640625" style="164" customWidth="1"/>
    <col min="7194" max="7424" width="9.1796875" style="164"/>
    <col min="7425" max="7425" width="4.81640625" style="164" customWidth="1"/>
    <col min="7426" max="7426" width="9.1796875" style="164" customWidth="1"/>
    <col min="7427" max="7427" width="5.54296875" style="164" customWidth="1"/>
    <col min="7428" max="7428" width="12.26953125" style="164" customWidth="1"/>
    <col min="7429" max="7429" width="11" style="164" customWidth="1"/>
    <col min="7430" max="7430" width="10.26953125" style="164" customWidth="1"/>
    <col min="7431" max="7431" width="7.81640625" style="164" customWidth="1"/>
    <col min="7432" max="7432" width="8.1796875" style="164" customWidth="1"/>
    <col min="7433" max="7433" width="9.81640625" style="164" customWidth="1"/>
    <col min="7434" max="7435" width="6.7265625" style="164" customWidth="1"/>
    <col min="7436" max="7436" width="6" style="164" customWidth="1"/>
    <col min="7437" max="7437" width="9.1796875" style="164" customWidth="1"/>
    <col min="7438" max="7438" width="8.54296875" style="164" customWidth="1"/>
    <col min="7439" max="7439" width="7" style="164" customWidth="1"/>
    <col min="7440" max="7440" width="8.1796875" style="164" customWidth="1"/>
    <col min="7441" max="7441" width="12" style="164" customWidth="1"/>
    <col min="7442" max="7442" width="5.7265625" style="164" customWidth="1"/>
    <col min="7443" max="7444" width="9.26953125" style="164" customWidth="1"/>
    <col min="7445" max="7445" width="10.453125" style="164" customWidth="1"/>
    <col min="7446" max="7446" width="7.1796875" style="164" customWidth="1"/>
    <col min="7447" max="7447" width="8.26953125" style="164" customWidth="1"/>
    <col min="7448" max="7448" width="8" style="164" customWidth="1"/>
    <col min="7449" max="7449" width="10.81640625" style="164" customWidth="1"/>
    <col min="7450" max="7680" width="9.1796875" style="164"/>
    <col min="7681" max="7681" width="4.81640625" style="164" customWidth="1"/>
    <col min="7682" max="7682" width="9.1796875" style="164" customWidth="1"/>
    <col min="7683" max="7683" width="5.54296875" style="164" customWidth="1"/>
    <col min="7684" max="7684" width="12.26953125" style="164" customWidth="1"/>
    <col min="7685" max="7685" width="11" style="164" customWidth="1"/>
    <col min="7686" max="7686" width="10.26953125" style="164" customWidth="1"/>
    <col min="7687" max="7687" width="7.81640625" style="164" customWidth="1"/>
    <col min="7688" max="7688" width="8.1796875" style="164" customWidth="1"/>
    <col min="7689" max="7689" width="9.81640625" style="164" customWidth="1"/>
    <col min="7690" max="7691" width="6.7265625" style="164" customWidth="1"/>
    <col min="7692" max="7692" width="6" style="164" customWidth="1"/>
    <col min="7693" max="7693" width="9.1796875" style="164" customWidth="1"/>
    <col min="7694" max="7694" width="8.54296875" style="164" customWidth="1"/>
    <col min="7695" max="7695" width="7" style="164" customWidth="1"/>
    <col min="7696" max="7696" width="8.1796875" style="164" customWidth="1"/>
    <col min="7697" max="7697" width="12" style="164" customWidth="1"/>
    <col min="7698" max="7698" width="5.7265625" style="164" customWidth="1"/>
    <col min="7699" max="7700" width="9.26953125" style="164" customWidth="1"/>
    <col min="7701" max="7701" width="10.453125" style="164" customWidth="1"/>
    <col min="7702" max="7702" width="7.1796875" style="164" customWidth="1"/>
    <col min="7703" max="7703" width="8.26953125" style="164" customWidth="1"/>
    <col min="7704" max="7704" width="8" style="164" customWidth="1"/>
    <col min="7705" max="7705" width="10.81640625" style="164" customWidth="1"/>
    <col min="7706" max="7936" width="9.1796875" style="164"/>
    <col min="7937" max="7937" width="4.81640625" style="164" customWidth="1"/>
    <col min="7938" max="7938" width="9.1796875" style="164" customWidth="1"/>
    <col min="7939" max="7939" width="5.54296875" style="164" customWidth="1"/>
    <col min="7940" max="7940" width="12.26953125" style="164" customWidth="1"/>
    <col min="7941" max="7941" width="11" style="164" customWidth="1"/>
    <col min="7942" max="7942" width="10.26953125" style="164" customWidth="1"/>
    <col min="7943" max="7943" width="7.81640625" style="164" customWidth="1"/>
    <col min="7944" max="7944" width="8.1796875" style="164" customWidth="1"/>
    <col min="7945" max="7945" width="9.81640625" style="164" customWidth="1"/>
    <col min="7946" max="7947" width="6.7265625" style="164" customWidth="1"/>
    <col min="7948" max="7948" width="6" style="164" customWidth="1"/>
    <col min="7949" max="7949" width="9.1796875" style="164" customWidth="1"/>
    <col min="7950" max="7950" width="8.54296875" style="164" customWidth="1"/>
    <col min="7951" max="7951" width="7" style="164" customWidth="1"/>
    <col min="7952" max="7952" width="8.1796875" style="164" customWidth="1"/>
    <col min="7953" max="7953" width="12" style="164" customWidth="1"/>
    <col min="7954" max="7954" width="5.7265625" style="164" customWidth="1"/>
    <col min="7955" max="7956" width="9.26953125" style="164" customWidth="1"/>
    <col min="7957" max="7957" width="10.453125" style="164" customWidth="1"/>
    <col min="7958" max="7958" width="7.1796875" style="164" customWidth="1"/>
    <col min="7959" max="7959" width="8.26953125" style="164" customWidth="1"/>
    <col min="7960" max="7960" width="8" style="164" customWidth="1"/>
    <col min="7961" max="7961" width="10.81640625" style="164" customWidth="1"/>
    <col min="7962" max="8192" width="9.1796875" style="164"/>
    <col min="8193" max="8193" width="4.81640625" style="164" customWidth="1"/>
    <col min="8194" max="8194" width="9.1796875" style="164" customWidth="1"/>
    <col min="8195" max="8195" width="5.54296875" style="164" customWidth="1"/>
    <col min="8196" max="8196" width="12.26953125" style="164" customWidth="1"/>
    <col min="8197" max="8197" width="11" style="164" customWidth="1"/>
    <col min="8198" max="8198" width="10.26953125" style="164" customWidth="1"/>
    <col min="8199" max="8199" width="7.81640625" style="164" customWidth="1"/>
    <col min="8200" max="8200" width="8.1796875" style="164" customWidth="1"/>
    <col min="8201" max="8201" width="9.81640625" style="164" customWidth="1"/>
    <col min="8202" max="8203" width="6.7265625" style="164" customWidth="1"/>
    <col min="8204" max="8204" width="6" style="164" customWidth="1"/>
    <col min="8205" max="8205" width="9.1796875" style="164" customWidth="1"/>
    <col min="8206" max="8206" width="8.54296875" style="164" customWidth="1"/>
    <col min="8207" max="8207" width="7" style="164" customWidth="1"/>
    <col min="8208" max="8208" width="8.1796875" style="164" customWidth="1"/>
    <col min="8209" max="8209" width="12" style="164" customWidth="1"/>
    <col min="8210" max="8210" width="5.7265625" style="164" customWidth="1"/>
    <col min="8211" max="8212" width="9.26953125" style="164" customWidth="1"/>
    <col min="8213" max="8213" width="10.453125" style="164" customWidth="1"/>
    <col min="8214" max="8214" width="7.1796875" style="164" customWidth="1"/>
    <col min="8215" max="8215" width="8.26953125" style="164" customWidth="1"/>
    <col min="8216" max="8216" width="8" style="164" customWidth="1"/>
    <col min="8217" max="8217" width="10.81640625" style="164" customWidth="1"/>
    <col min="8218" max="8448" width="9.1796875" style="164"/>
    <col min="8449" max="8449" width="4.81640625" style="164" customWidth="1"/>
    <col min="8450" max="8450" width="9.1796875" style="164" customWidth="1"/>
    <col min="8451" max="8451" width="5.54296875" style="164" customWidth="1"/>
    <col min="8452" max="8452" width="12.26953125" style="164" customWidth="1"/>
    <col min="8453" max="8453" width="11" style="164" customWidth="1"/>
    <col min="8454" max="8454" width="10.26953125" style="164" customWidth="1"/>
    <col min="8455" max="8455" width="7.81640625" style="164" customWidth="1"/>
    <col min="8456" max="8456" width="8.1796875" style="164" customWidth="1"/>
    <col min="8457" max="8457" width="9.81640625" style="164" customWidth="1"/>
    <col min="8458" max="8459" width="6.7265625" style="164" customWidth="1"/>
    <col min="8460" max="8460" width="6" style="164" customWidth="1"/>
    <col min="8461" max="8461" width="9.1796875" style="164" customWidth="1"/>
    <col min="8462" max="8462" width="8.54296875" style="164" customWidth="1"/>
    <col min="8463" max="8463" width="7" style="164" customWidth="1"/>
    <col min="8464" max="8464" width="8.1796875" style="164" customWidth="1"/>
    <col min="8465" max="8465" width="12" style="164" customWidth="1"/>
    <col min="8466" max="8466" width="5.7265625" style="164" customWidth="1"/>
    <col min="8467" max="8468" width="9.26953125" style="164" customWidth="1"/>
    <col min="8469" max="8469" width="10.453125" style="164" customWidth="1"/>
    <col min="8470" max="8470" width="7.1796875" style="164" customWidth="1"/>
    <col min="8471" max="8471" width="8.26953125" style="164" customWidth="1"/>
    <col min="8472" max="8472" width="8" style="164" customWidth="1"/>
    <col min="8473" max="8473" width="10.81640625" style="164" customWidth="1"/>
    <col min="8474" max="8704" width="9.1796875" style="164"/>
    <col min="8705" max="8705" width="4.81640625" style="164" customWidth="1"/>
    <col min="8706" max="8706" width="9.1796875" style="164" customWidth="1"/>
    <col min="8707" max="8707" width="5.54296875" style="164" customWidth="1"/>
    <col min="8708" max="8708" width="12.26953125" style="164" customWidth="1"/>
    <col min="8709" max="8709" width="11" style="164" customWidth="1"/>
    <col min="8710" max="8710" width="10.26953125" style="164" customWidth="1"/>
    <col min="8711" max="8711" width="7.81640625" style="164" customWidth="1"/>
    <col min="8712" max="8712" width="8.1796875" style="164" customWidth="1"/>
    <col min="8713" max="8713" width="9.81640625" style="164" customWidth="1"/>
    <col min="8714" max="8715" width="6.7265625" style="164" customWidth="1"/>
    <col min="8716" max="8716" width="6" style="164" customWidth="1"/>
    <col min="8717" max="8717" width="9.1796875" style="164" customWidth="1"/>
    <col min="8718" max="8718" width="8.54296875" style="164" customWidth="1"/>
    <col min="8719" max="8719" width="7" style="164" customWidth="1"/>
    <col min="8720" max="8720" width="8.1796875" style="164" customWidth="1"/>
    <col min="8721" max="8721" width="12" style="164" customWidth="1"/>
    <col min="8722" max="8722" width="5.7265625" style="164" customWidth="1"/>
    <col min="8723" max="8724" width="9.26953125" style="164" customWidth="1"/>
    <col min="8725" max="8725" width="10.453125" style="164" customWidth="1"/>
    <col min="8726" max="8726" width="7.1796875" style="164" customWidth="1"/>
    <col min="8727" max="8727" width="8.26953125" style="164" customWidth="1"/>
    <col min="8728" max="8728" width="8" style="164" customWidth="1"/>
    <col min="8729" max="8729" width="10.81640625" style="164" customWidth="1"/>
    <col min="8730" max="8960" width="9.1796875" style="164"/>
    <col min="8961" max="8961" width="4.81640625" style="164" customWidth="1"/>
    <col min="8962" max="8962" width="9.1796875" style="164" customWidth="1"/>
    <col min="8963" max="8963" width="5.54296875" style="164" customWidth="1"/>
    <col min="8964" max="8964" width="12.26953125" style="164" customWidth="1"/>
    <col min="8965" max="8965" width="11" style="164" customWidth="1"/>
    <col min="8966" max="8966" width="10.26953125" style="164" customWidth="1"/>
    <col min="8967" max="8967" width="7.81640625" style="164" customWidth="1"/>
    <col min="8968" max="8968" width="8.1796875" style="164" customWidth="1"/>
    <col min="8969" max="8969" width="9.81640625" style="164" customWidth="1"/>
    <col min="8970" max="8971" width="6.7265625" style="164" customWidth="1"/>
    <col min="8972" max="8972" width="6" style="164" customWidth="1"/>
    <col min="8973" max="8973" width="9.1796875" style="164" customWidth="1"/>
    <col min="8974" max="8974" width="8.54296875" style="164" customWidth="1"/>
    <col min="8975" max="8975" width="7" style="164" customWidth="1"/>
    <col min="8976" max="8976" width="8.1796875" style="164" customWidth="1"/>
    <col min="8977" max="8977" width="12" style="164" customWidth="1"/>
    <col min="8978" max="8978" width="5.7265625" style="164" customWidth="1"/>
    <col min="8979" max="8980" width="9.26953125" style="164" customWidth="1"/>
    <col min="8981" max="8981" width="10.453125" style="164" customWidth="1"/>
    <col min="8982" max="8982" width="7.1796875" style="164" customWidth="1"/>
    <col min="8983" max="8983" width="8.26953125" style="164" customWidth="1"/>
    <col min="8984" max="8984" width="8" style="164" customWidth="1"/>
    <col min="8985" max="8985" width="10.81640625" style="164" customWidth="1"/>
    <col min="8986" max="9216" width="9.1796875" style="164"/>
    <col min="9217" max="9217" width="4.81640625" style="164" customWidth="1"/>
    <col min="9218" max="9218" width="9.1796875" style="164" customWidth="1"/>
    <col min="9219" max="9219" width="5.54296875" style="164" customWidth="1"/>
    <col min="9220" max="9220" width="12.26953125" style="164" customWidth="1"/>
    <col min="9221" max="9221" width="11" style="164" customWidth="1"/>
    <col min="9222" max="9222" width="10.26953125" style="164" customWidth="1"/>
    <col min="9223" max="9223" width="7.81640625" style="164" customWidth="1"/>
    <col min="9224" max="9224" width="8.1796875" style="164" customWidth="1"/>
    <col min="9225" max="9225" width="9.81640625" style="164" customWidth="1"/>
    <col min="9226" max="9227" width="6.7265625" style="164" customWidth="1"/>
    <col min="9228" max="9228" width="6" style="164" customWidth="1"/>
    <col min="9229" max="9229" width="9.1796875" style="164" customWidth="1"/>
    <col min="9230" max="9230" width="8.54296875" style="164" customWidth="1"/>
    <col min="9231" max="9231" width="7" style="164" customWidth="1"/>
    <col min="9232" max="9232" width="8.1796875" style="164" customWidth="1"/>
    <col min="9233" max="9233" width="12" style="164" customWidth="1"/>
    <col min="9234" max="9234" width="5.7265625" style="164" customWidth="1"/>
    <col min="9235" max="9236" width="9.26953125" style="164" customWidth="1"/>
    <col min="9237" max="9237" width="10.453125" style="164" customWidth="1"/>
    <col min="9238" max="9238" width="7.1796875" style="164" customWidth="1"/>
    <col min="9239" max="9239" width="8.26953125" style="164" customWidth="1"/>
    <col min="9240" max="9240" width="8" style="164" customWidth="1"/>
    <col min="9241" max="9241" width="10.81640625" style="164" customWidth="1"/>
    <col min="9242" max="9472" width="9.1796875" style="164"/>
    <col min="9473" max="9473" width="4.81640625" style="164" customWidth="1"/>
    <col min="9474" max="9474" width="9.1796875" style="164" customWidth="1"/>
    <col min="9475" max="9475" width="5.54296875" style="164" customWidth="1"/>
    <col min="9476" max="9476" width="12.26953125" style="164" customWidth="1"/>
    <col min="9477" max="9477" width="11" style="164" customWidth="1"/>
    <col min="9478" max="9478" width="10.26953125" style="164" customWidth="1"/>
    <col min="9479" max="9479" width="7.81640625" style="164" customWidth="1"/>
    <col min="9480" max="9480" width="8.1796875" style="164" customWidth="1"/>
    <col min="9481" max="9481" width="9.81640625" style="164" customWidth="1"/>
    <col min="9482" max="9483" width="6.7265625" style="164" customWidth="1"/>
    <col min="9484" max="9484" width="6" style="164" customWidth="1"/>
    <col min="9485" max="9485" width="9.1796875" style="164" customWidth="1"/>
    <col min="9486" max="9486" width="8.54296875" style="164" customWidth="1"/>
    <col min="9487" max="9487" width="7" style="164" customWidth="1"/>
    <col min="9488" max="9488" width="8.1796875" style="164" customWidth="1"/>
    <col min="9489" max="9489" width="12" style="164" customWidth="1"/>
    <col min="9490" max="9490" width="5.7265625" style="164" customWidth="1"/>
    <col min="9491" max="9492" width="9.26953125" style="164" customWidth="1"/>
    <col min="9493" max="9493" width="10.453125" style="164" customWidth="1"/>
    <col min="9494" max="9494" width="7.1796875" style="164" customWidth="1"/>
    <col min="9495" max="9495" width="8.26953125" style="164" customWidth="1"/>
    <col min="9496" max="9496" width="8" style="164" customWidth="1"/>
    <col min="9497" max="9497" width="10.81640625" style="164" customWidth="1"/>
    <col min="9498" max="9728" width="9.1796875" style="164"/>
    <col min="9729" max="9729" width="4.81640625" style="164" customWidth="1"/>
    <col min="9730" max="9730" width="9.1796875" style="164" customWidth="1"/>
    <col min="9731" max="9731" width="5.54296875" style="164" customWidth="1"/>
    <col min="9732" max="9732" width="12.26953125" style="164" customWidth="1"/>
    <col min="9733" max="9733" width="11" style="164" customWidth="1"/>
    <col min="9734" max="9734" width="10.26953125" style="164" customWidth="1"/>
    <col min="9735" max="9735" width="7.81640625" style="164" customWidth="1"/>
    <col min="9736" max="9736" width="8.1796875" style="164" customWidth="1"/>
    <col min="9737" max="9737" width="9.81640625" style="164" customWidth="1"/>
    <col min="9738" max="9739" width="6.7265625" style="164" customWidth="1"/>
    <col min="9740" max="9740" width="6" style="164" customWidth="1"/>
    <col min="9741" max="9741" width="9.1796875" style="164" customWidth="1"/>
    <col min="9742" max="9742" width="8.54296875" style="164" customWidth="1"/>
    <col min="9743" max="9743" width="7" style="164" customWidth="1"/>
    <col min="9744" max="9744" width="8.1796875" style="164" customWidth="1"/>
    <col min="9745" max="9745" width="12" style="164" customWidth="1"/>
    <col min="9746" max="9746" width="5.7265625" style="164" customWidth="1"/>
    <col min="9747" max="9748" width="9.26953125" style="164" customWidth="1"/>
    <col min="9749" max="9749" width="10.453125" style="164" customWidth="1"/>
    <col min="9750" max="9750" width="7.1796875" style="164" customWidth="1"/>
    <col min="9751" max="9751" width="8.26953125" style="164" customWidth="1"/>
    <col min="9752" max="9752" width="8" style="164" customWidth="1"/>
    <col min="9753" max="9753" width="10.81640625" style="164" customWidth="1"/>
    <col min="9754" max="9984" width="9.1796875" style="164"/>
    <col min="9985" max="9985" width="4.81640625" style="164" customWidth="1"/>
    <col min="9986" max="9986" width="9.1796875" style="164" customWidth="1"/>
    <col min="9987" max="9987" width="5.54296875" style="164" customWidth="1"/>
    <col min="9988" max="9988" width="12.26953125" style="164" customWidth="1"/>
    <col min="9989" max="9989" width="11" style="164" customWidth="1"/>
    <col min="9990" max="9990" width="10.26953125" style="164" customWidth="1"/>
    <col min="9991" max="9991" width="7.81640625" style="164" customWidth="1"/>
    <col min="9992" max="9992" width="8.1796875" style="164" customWidth="1"/>
    <col min="9993" max="9993" width="9.81640625" style="164" customWidth="1"/>
    <col min="9994" max="9995" width="6.7265625" style="164" customWidth="1"/>
    <col min="9996" max="9996" width="6" style="164" customWidth="1"/>
    <col min="9997" max="9997" width="9.1796875" style="164" customWidth="1"/>
    <col min="9998" max="9998" width="8.54296875" style="164" customWidth="1"/>
    <col min="9999" max="9999" width="7" style="164" customWidth="1"/>
    <col min="10000" max="10000" width="8.1796875" style="164" customWidth="1"/>
    <col min="10001" max="10001" width="12" style="164" customWidth="1"/>
    <col min="10002" max="10002" width="5.7265625" style="164" customWidth="1"/>
    <col min="10003" max="10004" width="9.26953125" style="164" customWidth="1"/>
    <col min="10005" max="10005" width="10.453125" style="164" customWidth="1"/>
    <col min="10006" max="10006" width="7.1796875" style="164" customWidth="1"/>
    <col min="10007" max="10007" width="8.26953125" style="164" customWidth="1"/>
    <col min="10008" max="10008" width="8" style="164" customWidth="1"/>
    <col min="10009" max="10009" width="10.81640625" style="164" customWidth="1"/>
    <col min="10010" max="10240" width="9.1796875" style="164"/>
    <col min="10241" max="10241" width="4.81640625" style="164" customWidth="1"/>
    <col min="10242" max="10242" width="9.1796875" style="164" customWidth="1"/>
    <col min="10243" max="10243" width="5.54296875" style="164" customWidth="1"/>
    <col min="10244" max="10244" width="12.26953125" style="164" customWidth="1"/>
    <col min="10245" max="10245" width="11" style="164" customWidth="1"/>
    <col min="10246" max="10246" width="10.26953125" style="164" customWidth="1"/>
    <col min="10247" max="10247" width="7.81640625" style="164" customWidth="1"/>
    <col min="10248" max="10248" width="8.1796875" style="164" customWidth="1"/>
    <col min="10249" max="10249" width="9.81640625" style="164" customWidth="1"/>
    <col min="10250" max="10251" width="6.7265625" style="164" customWidth="1"/>
    <col min="10252" max="10252" width="6" style="164" customWidth="1"/>
    <col min="10253" max="10253" width="9.1796875" style="164" customWidth="1"/>
    <col min="10254" max="10254" width="8.54296875" style="164" customWidth="1"/>
    <col min="10255" max="10255" width="7" style="164" customWidth="1"/>
    <col min="10256" max="10256" width="8.1796875" style="164" customWidth="1"/>
    <col min="10257" max="10257" width="12" style="164" customWidth="1"/>
    <col min="10258" max="10258" width="5.7265625" style="164" customWidth="1"/>
    <col min="10259" max="10260" width="9.26953125" style="164" customWidth="1"/>
    <col min="10261" max="10261" width="10.453125" style="164" customWidth="1"/>
    <col min="10262" max="10262" width="7.1796875" style="164" customWidth="1"/>
    <col min="10263" max="10263" width="8.26953125" style="164" customWidth="1"/>
    <col min="10264" max="10264" width="8" style="164" customWidth="1"/>
    <col min="10265" max="10265" width="10.81640625" style="164" customWidth="1"/>
    <col min="10266" max="10496" width="9.1796875" style="164"/>
    <col min="10497" max="10497" width="4.81640625" style="164" customWidth="1"/>
    <col min="10498" max="10498" width="9.1796875" style="164" customWidth="1"/>
    <col min="10499" max="10499" width="5.54296875" style="164" customWidth="1"/>
    <col min="10500" max="10500" width="12.26953125" style="164" customWidth="1"/>
    <col min="10501" max="10501" width="11" style="164" customWidth="1"/>
    <col min="10502" max="10502" width="10.26953125" style="164" customWidth="1"/>
    <col min="10503" max="10503" width="7.81640625" style="164" customWidth="1"/>
    <col min="10504" max="10504" width="8.1796875" style="164" customWidth="1"/>
    <col min="10505" max="10505" width="9.81640625" style="164" customWidth="1"/>
    <col min="10506" max="10507" width="6.7265625" style="164" customWidth="1"/>
    <col min="10508" max="10508" width="6" style="164" customWidth="1"/>
    <col min="10509" max="10509" width="9.1796875" style="164" customWidth="1"/>
    <col min="10510" max="10510" width="8.54296875" style="164" customWidth="1"/>
    <col min="10511" max="10511" width="7" style="164" customWidth="1"/>
    <col min="10512" max="10512" width="8.1796875" style="164" customWidth="1"/>
    <col min="10513" max="10513" width="12" style="164" customWidth="1"/>
    <col min="10514" max="10514" width="5.7265625" style="164" customWidth="1"/>
    <col min="10515" max="10516" width="9.26953125" style="164" customWidth="1"/>
    <col min="10517" max="10517" width="10.453125" style="164" customWidth="1"/>
    <col min="10518" max="10518" width="7.1796875" style="164" customWidth="1"/>
    <col min="10519" max="10519" width="8.26953125" style="164" customWidth="1"/>
    <col min="10520" max="10520" width="8" style="164" customWidth="1"/>
    <col min="10521" max="10521" width="10.81640625" style="164" customWidth="1"/>
    <col min="10522" max="10752" width="9.1796875" style="164"/>
    <col min="10753" max="10753" width="4.81640625" style="164" customWidth="1"/>
    <col min="10754" max="10754" width="9.1796875" style="164" customWidth="1"/>
    <col min="10755" max="10755" width="5.54296875" style="164" customWidth="1"/>
    <col min="10756" max="10756" width="12.26953125" style="164" customWidth="1"/>
    <col min="10757" max="10757" width="11" style="164" customWidth="1"/>
    <col min="10758" max="10758" width="10.26953125" style="164" customWidth="1"/>
    <col min="10759" max="10759" width="7.81640625" style="164" customWidth="1"/>
    <col min="10760" max="10760" width="8.1796875" style="164" customWidth="1"/>
    <col min="10761" max="10761" width="9.81640625" style="164" customWidth="1"/>
    <col min="10762" max="10763" width="6.7265625" style="164" customWidth="1"/>
    <col min="10764" max="10764" width="6" style="164" customWidth="1"/>
    <col min="10765" max="10765" width="9.1796875" style="164" customWidth="1"/>
    <col min="10766" max="10766" width="8.54296875" style="164" customWidth="1"/>
    <col min="10767" max="10767" width="7" style="164" customWidth="1"/>
    <col min="10768" max="10768" width="8.1796875" style="164" customWidth="1"/>
    <col min="10769" max="10769" width="12" style="164" customWidth="1"/>
    <col min="10770" max="10770" width="5.7265625" style="164" customWidth="1"/>
    <col min="10771" max="10772" width="9.26953125" style="164" customWidth="1"/>
    <col min="10773" max="10773" width="10.453125" style="164" customWidth="1"/>
    <col min="10774" max="10774" width="7.1796875" style="164" customWidth="1"/>
    <col min="10775" max="10775" width="8.26953125" style="164" customWidth="1"/>
    <col min="10776" max="10776" width="8" style="164" customWidth="1"/>
    <col min="10777" max="10777" width="10.81640625" style="164" customWidth="1"/>
    <col min="10778" max="11008" width="9.1796875" style="164"/>
    <col min="11009" max="11009" width="4.81640625" style="164" customWidth="1"/>
    <col min="11010" max="11010" width="9.1796875" style="164" customWidth="1"/>
    <col min="11011" max="11011" width="5.54296875" style="164" customWidth="1"/>
    <col min="11012" max="11012" width="12.26953125" style="164" customWidth="1"/>
    <col min="11013" max="11013" width="11" style="164" customWidth="1"/>
    <col min="11014" max="11014" width="10.26953125" style="164" customWidth="1"/>
    <col min="11015" max="11015" width="7.81640625" style="164" customWidth="1"/>
    <col min="11016" max="11016" width="8.1796875" style="164" customWidth="1"/>
    <col min="11017" max="11017" width="9.81640625" style="164" customWidth="1"/>
    <col min="11018" max="11019" width="6.7265625" style="164" customWidth="1"/>
    <col min="11020" max="11020" width="6" style="164" customWidth="1"/>
    <col min="11021" max="11021" width="9.1796875" style="164" customWidth="1"/>
    <col min="11022" max="11022" width="8.54296875" style="164" customWidth="1"/>
    <col min="11023" max="11023" width="7" style="164" customWidth="1"/>
    <col min="11024" max="11024" width="8.1796875" style="164" customWidth="1"/>
    <col min="11025" max="11025" width="12" style="164" customWidth="1"/>
    <col min="11026" max="11026" width="5.7265625" style="164" customWidth="1"/>
    <col min="11027" max="11028" width="9.26953125" style="164" customWidth="1"/>
    <col min="11029" max="11029" width="10.453125" style="164" customWidth="1"/>
    <col min="11030" max="11030" width="7.1796875" style="164" customWidth="1"/>
    <col min="11031" max="11031" width="8.26953125" style="164" customWidth="1"/>
    <col min="11032" max="11032" width="8" style="164" customWidth="1"/>
    <col min="11033" max="11033" width="10.81640625" style="164" customWidth="1"/>
    <col min="11034" max="11264" width="9.1796875" style="164"/>
    <col min="11265" max="11265" width="4.81640625" style="164" customWidth="1"/>
    <col min="11266" max="11266" width="9.1796875" style="164" customWidth="1"/>
    <col min="11267" max="11267" width="5.54296875" style="164" customWidth="1"/>
    <col min="11268" max="11268" width="12.26953125" style="164" customWidth="1"/>
    <col min="11269" max="11269" width="11" style="164" customWidth="1"/>
    <col min="11270" max="11270" width="10.26953125" style="164" customWidth="1"/>
    <col min="11271" max="11271" width="7.81640625" style="164" customWidth="1"/>
    <col min="11272" max="11272" width="8.1796875" style="164" customWidth="1"/>
    <col min="11273" max="11273" width="9.81640625" style="164" customWidth="1"/>
    <col min="11274" max="11275" width="6.7265625" style="164" customWidth="1"/>
    <col min="11276" max="11276" width="6" style="164" customWidth="1"/>
    <col min="11277" max="11277" width="9.1796875" style="164" customWidth="1"/>
    <col min="11278" max="11278" width="8.54296875" style="164" customWidth="1"/>
    <col min="11279" max="11279" width="7" style="164" customWidth="1"/>
    <col min="11280" max="11280" width="8.1796875" style="164" customWidth="1"/>
    <col min="11281" max="11281" width="12" style="164" customWidth="1"/>
    <col min="11282" max="11282" width="5.7265625" style="164" customWidth="1"/>
    <col min="11283" max="11284" width="9.26953125" style="164" customWidth="1"/>
    <col min="11285" max="11285" width="10.453125" style="164" customWidth="1"/>
    <col min="11286" max="11286" width="7.1796875" style="164" customWidth="1"/>
    <col min="11287" max="11287" width="8.26953125" style="164" customWidth="1"/>
    <col min="11288" max="11288" width="8" style="164" customWidth="1"/>
    <col min="11289" max="11289" width="10.81640625" style="164" customWidth="1"/>
    <col min="11290" max="11520" width="9.1796875" style="164"/>
    <col min="11521" max="11521" width="4.81640625" style="164" customWidth="1"/>
    <col min="11522" max="11522" width="9.1796875" style="164" customWidth="1"/>
    <col min="11523" max="11523" width="5.54296875" style="164" customWidth="1"/>
    <col min="11524" max="11524" width="12.26953125" style="164" customWidth="1"/>
    <col min="11525" max="11525" width="11" style="164" customWidth="1"/>
    <col min="11526" max="11526" width="10.26953125" style="164" customWidth="1"/>
    <col min="11527" max="11527" width="7.81640625" style="164" customWidth="1"/>
    <col min="11528" max="11528" width="8.1796875" style="164" customWidth="1"/>
    <col min="11529" max="11529" width="9.81640625" style="164" customWidth="1"/>
    <col min="11530" max="11531" width="6.7265625" style="164" customWidth="1"/>
    <col min="11532" max="11532" width="6" style="164" customWidth="1"/>
    <col min="11533" max="11533" width="9.1796875" style="164" customWidth="1"/>
    <col min="11534" max="11534" width="8.54296875" style="164" customWidth="1"/>
    <col min="11535" max="11535" width="7" style="164" customWidth="1"/>
    <col min="11536" max="11536" width="8.1796875" style="164" customWidth="1"/>
    <col min="11537" max="11537" width="12" style="164" customWidth="1"/>
    <col min="11538" max="11538" width="5.7265625" style="164" customWidth="1"/>
    <col min="11539" max="11540" width="9.26953125" style="164" customWidth="1"/>
    <col min="11541" max="11541" width="10.453125" style="164" customWidth="1"/>
    <col min="11542" max="11542" width="7.1796875" style="164" customWidth="1"/>
    <col min="11543" max="11543" width="8.26953125" style="164" customWidth="1"/>
    <col min="11544" max="11544" width="8" style="164" customWidth="1"/>
    <col min="11545" max="11545" width="10.81640625" style="164" customWidth="1"/>
    <col min="11546" max="11776" width="9.1796875" style="164"/>
    <col min="11777" max="11777" width="4.81640625" style="164" customWidth="1"/>
    <col min="11778" max="11778" width="9.1796875" style="164" customWidth="1"/>
    <col min="11779" max="11779" width="5.54296875" style="164" customWidth="1"/>
    <col min="11780" max="11780" width="12.26953125" style="164" customWidth="1"/>
    <col min="11781" max="11781" width="11" style="164" customWidth="1"/>
    <col min="11782" max="11782" width="10.26953125" style="164" customWidth="1"/>
    <col min="11783" max="11783" width="7.81640625" style="164" customWidth="1"/>
    <col min="11784" max="11784" width="8.1796875" style="164" customWidth="1"/>
    <col min="11785" max="11785" width="9.81640625" style="164" customWidth="1"/>
    <col min="11786" max="11787" width="6.7265625" style="164" customWidth="1"/>
    <col min="11788" max="11788" width="6" style="164" customWidth="1"/>
    <col min="11789" max="11789" width="9.1796875" style="164" customWidth="1"/>
    <col min="11790" max="11790" width="8.54296875" style="164" customWidth="1"/>
    <col min="11791" max="11791" width="7" style="164" customWidth="1"/>
    <col min="11792" max="11792" width="8.1796875" style="164" customWidth="1"/>
    <col min="11793" max="11793" width="12" style="164" customWidth="1"/>
    <col min="11794" max="11794" width="5.7265625" style="164" customWidth="1"/>
    <col min="11795" max="11796" width="9.26953125" style="164" customWidth="1"/>
    <col min="11797" max="11797" width="10.453125" style="164" customWidth="1"/>
    <col min="11798" max="11798" width="7.1796875" style="164" customWidth="1"/>
    <col min="11799" max="11799" width="8.26953125" style="164" customWidth="1"/>
    <col min="11800" max="11800" width="8" style="164" customWidth="1"/>
    <col min="11801" max="11801" width="10.81640625" style="164" customWidth="1"/>
    <col min="11802" max="12032" width="9.1796875" style="164"/>
    <col min="12033" max="12033" width="4.81640625" style="164" customWidth="1"/>
    <col min="12034" max="12034" width="9.1796875" style="164" customWidth="1"/>
    <col min="12035" max="12035" width="5.54296875" style="164" customWidth="1"/>
    <col min="12036" max="12036" width="12.26953125" style="164" customWidth="1"/>
    <col min="12037" max="12037" width="11" style="164" customWidth="1"/>
    <col min="12038" max="12038" width="10.26953125" style="164" customWidth="1"/>
    <col min="12039" max="12039" width="7.81640625" style="164" customWidth="1"/>
    <col min="12040" max="12040" width="8.1796875" style="164" customWidth="1"/>
    <col min="12041" max="12041" width="9.81640625" style="164" customWidth="1"/>
    <col min="12042" max="12043" width="6.7265625" style="164" customWidth="1"/>
    <col min="12044" max="12044" width="6" style="164" customWidth="1"/>
    <col min="12045" max="12045" width="9.1796875" style="164" customWidth="1"/>
    <col min="12046" max="12046" width="8.54296875" style="164" customWidth="1"/>
    <col min="12047" max="12047" width="7" style="164" customWidth="1"/>
    <col min="12048" max="12048" width="8.1796875" style="164" customWidth="1"/>
    <col min="12049" max="12049" width="12" style="164" customWidth="1"/>
    <col min="12050" max="12050" width="5.7265625" style="164" customWidth="1"/>
    <col min="12051" max="12052" width="9.26953125" style="164" customWidth="1"/>
    <col min="12053" max="12053" width="10.453125" style="164" customWidth="1"/>
    <col min="12054" max="12054" width="7.1796875" style="164" customWidth="1"/>
    <col min="12055" max="12055" width="8.26953125" style="164" customWidth="1"/>
    <col min="12056" max="12056" width="8" style="164" customWidth="1"/>
    <col min="12057" max="12057" width="10.81640625" style="164" customWidth="1"/>
    <col min="12058" max="12288" width="9.1796875" style="164"/>
    <col min="12289" max="12289" width="4.81640625" style="164" customWidth="1"/>
    <col min="12290" max="12290" width="9.1796875" style="164" customWidth="1"/>
    <col min="12291" max="12291" width="5.54296875" style="164" customWidth="1"/>
    <col min="12292" max="12292" width="12.26953125" style="164" customWidth="1"/>
    <col min="12293" max="12293" width="11" style="164" customWidth="1"/>
    <col min="12294" max="12294" width="10.26953125" style="164" customWidth="1"/>
    <col min="12295" max="12295" width="7.81640625" style="164" customWidth="1"/>
    <col min="12296" max="12296" width="8.1796875" style="164" customWidth="1"/>
    <col min="12297" max="12297" width="9.81640625" style="164" customWidth="1"/>
    <col min="12298" max="12299" width="6.7265625" style="164" customWidth="1"/>
    <col min="12300" max="12300" width="6" style="164" customWidth="1"/>
    <col min="12301" max="12301" width="9.1796875" style="164" customWidth="1"/>
    <col min="12302" max="12302" width="8.54296875" style="164" customWidth="1"/>
    <col min="12303" max="12303" width="7" style="164" customWidth="1"/>
    <col min="12304" max="12304" width="8.1796875" style="164" customWidth="1"/>
    <col min="12305" max="12305" width="12" style="164" customWidth="1"/>
    <col min="12306" max="12306" width="5.7265625" style="164" customWidth="1"/>
    <col min="12307" max="12308" width="9.26953125" style="164" customWidth="1"/>
    <col min="12309" max="12309" width="10.453125" style="164" customWidth="1"/>
    <col min="12310" max="12310" width="7.1796875" style="164" customWidth="1"/>
    <col min="12311" max="12311" width="8.26953125" style="164" customWidth="1"/>
    <col min="12312" max="12312" width="8" style="164" customWidth="1"/>
    <col min="12313" max="12313" width="10.81640625" style="164" customWidth="1"/>
    <col min="12314" max="12544" width="9.1796875" style="164"/>
    <col min="12545" max="12545" width="4.81640625" style="164" customWidth="1"/>
    <col min="12546" max="12546" width="9.1796875" style="164" customWidth="1"/>
    <col min="12547" max="12547" width="5.54296875" style="164" customWidth="1"/>
    <col min="12548" max="12548" width="12.26953125" style="164" customWidth="1"/>
    <col min="12549" max="12549" width="11" style="164" customWidth="1"/>
    <col min="12550" max="12550" width="10.26953125" style="164" customWidth="1"/>
    <col min="12551" max="12551" width="7.81640625" style="164" customWidth="1"/>
    <col min="12552" max="12552" width="8.1796875" style="164" customWidth="1"/>
    <col min="12553" max="12553" width="9.81640625" style="164" customWidth="1"/>
    <col min="12554" max="12555" width="6.7265625" style="164" customWidth="1"/>
    <col min="12556" max="12556" width="6" style="164" customWidth="1"/>
    <col min="12557" max="12557" width="9.1796875" style="164" customWidth="1"/>
    <col min="12558" max="12558" width="8.54296875" style="164" customWidth="1"/>
    <col min="12559" max="12559" width="7" style="164" customWidth="1"/>
    <col min="12560" max="12560" width="8.1796875" style="164" customWidth="1"/>
    <col min="12561" max="12561" width="12" style="164" customWidth="1"/>
    <col min="12562" max="12562" width="5.7265625" style="164" customWidth="1"/>
    <col min="12563" max="12564" width="9.26953125" style="164" customWidth="1"/>
    <col min="12565" max="12565" width="10.453125" style="164" customWidth="1"/>
    <col min="12566" max="12566" width="7.1796875" style="164" customWidth="1"/>
    <col min="12567" max="12567" width="8.26953125" style="164" customWidth="1"/>
    <col min="12568" max="12568" width="8" style="164" customWidth="1"/>
    <col min="12569" max="12569" width="10.81640625" style="164" customWidth="1"/>
    <col min="12570" max="12800" width="9.1796875" style="164"/>
    <col min="12801" max="12801" width="4.81640625" style="164" customWidth="1"/>
    <col min="12802" max="12802" width="9.1796875" style="164" customWidth="1"/>
    <col min="12803" max="12803" width="5.54296875" style="164" customWidth="1"/>
    <col min="12804" max="12804" width="12.26953125" style="164" customWidth="1"/>
    <col min="12805" max="12805" width="11" style="164" customWidth="1"/>
    <col min="12806" max="12806" width="10.26953125" style="164" customWidth="1"/>
    <col min="12807" max="12807" width="7.81640625" style="164" customWidth="1"/>
    <col min="12808" max="12808" width="8.1796875" style="164" customWidth="1"/>
    <col min="12809" max="12809" width="9.81640625" style="164" customWidth="1"/>
    <col min="12810" max="12811" width="6.7265625" style="164" customWidth="1"/>
    <col min="12812" max="12812" width="6" style="164" customWidth="1"/>
    <col min="12813" max="12813" width="9.1796875" style="164" customWidth="1"/>
    <col min="12814" max="12814" width="8.54296875" style="164" customWidth="1"/>
    <col min="12815" max="12815" width="7" style="164" customWidth="1"/>
    <col min="12816" max="12816" width="8.1796875" style="164" customWidth="1"/>
    <col min="12817" max="12817" width="12" style="164" customWidth="1"/>
    <col min="12818" max="12818" width="5.7265625" style="164" customWidth="1"/>
    <col min="12819" max="12820" width="9.26953125" style="164" customWidth="1"/>
    <col min="12821" max="12821" width="10.453125" style="164" customWidth="1"/>
    <col min="12822" max="12822" width="7.1796875" style="164" customWidth="1"/>
    <col min="12823" max="12823" width="8.26953125" style="164" customWidth="1"/>
    <col min="12824" max="12824" width="8" style="164" customWidth="1"/>
    <col min="12825" max="12825" width="10.81640625" style="164" customWidth="1"/>
    <col min="12826" max="13056" width="9.1796875" style="164"/>
    <col min="13057" max="13057" width="4.81640625" style="164" customWidth="1"/>
    <col min="13058" max="13058" width="9.1796875" style="164" customWidth="1"/>
    <col min="13059" max="13059" width="5.54296875" style="164" customWidth="1"/>
    <col min="13060" max="13060" width="12.26953125" style="164" customWidth="1"/>
    <col min="13061" max="13061" width="11" style="164" customWidth="1"/>
    <col min="13062" max="13062" width="10.26953125" style="164" customWidth="1"/>
    <col min="13063" max="13063" width="7.81640625" style="164" customWidth="1"/>
    <col min="13064" max="13064" width="8.1796875" style="164" customWidth="1"/>
    <col min="13065" max="13065" width="9.81640625" style="164" customWidth="1"/>
    <col min="13066" max="13067" width="6.7265625" style="164" customWidth="1"/>
    <col min="13068" max="13068" width="6" style="164" customWidth="1"/>
    <col min="13069" max="13069" width="9.1796875" style="164" customWidth="1"/>
    <col min="13070" max="13070" width="8.54296875" style="164" customWidth="1"/>
    <col min="13071" max="13071" width="7" style="164" customWidth="1"/>
    <col min="13072" max="13072" width="8.1796875" style="164" customWidth="1"/>
    <col min="13073" max="13073" width="12" style="164" customWidth="1"/>
    <col min="13074" max="13074" width="5.7265625" style="164" customWidth="1"/>
    <col min="13075" max="13076" width="9.26953125" style="164" customWidth="1"/>
    <col min="13077" max="13077" width="10.453125" style="164" customWidth="1"/>
    <col min="13078" max="13078" width="7.1796875" style="164" customWidth="1"/>
    <col min="13079" max="13079" width="8.26953125" style="164" customWidth="1"/>
    <col min="13080" max="13080" width="8" style="164" customWidth="1"/>
    <col min="13081" max="13081" width="10.81640625" style="164" customWidth="1"/>
    <col min="13082" max="13312" width="9.1796875" style="164"/>
    <col min="13313" max="13313" width="4.81640625" style="164" customWidth="1"/>
    <col min="13314" max="13314" width="9.1796875" style="164" customWidth="1"/>
    <col min="13315" max="13315" width="5.54296875" style="164" customWidth="1"/>
    <col min="13316" max="13316" width="12.26953125" style="164" customWidth="1"/>
    <col min="13317" max="13317" width="11" style="164" customWidth="1"/>
    <col min="13318" max="13318" width="10.26953125" style="164" customWidth="1"/>
    <col min="13319" max="13319" width="7.81640625" style="164" customWidth="1"/>
    <col min="13320" max="13320" width="8.1796875" style="164" customWidth="1"/>
    <col min="13321" max="13321" width="9.81640625" style="164" customWidth="1"/>
    <col min="13322" max="13323" width="6.7265625" style="164" customWidth="1"/>
    <col min="13324" max="13324" width="6" style="164" customWidth="1"/>
    <col min="13325" max="13325" width="9.1796875" style="164" customWidth="1"/>
    <col min="13326" max="13326" width="8.54296875" style="164" customWidth="1"/>
    <col min="13327" max="13327" width="7" style="164" customWidth="1"/>
    <col min="13328" max="13328" width="8.1796875" style="164" customWidth="1"/>
    <col min="13329" max="13329" width="12" style="164" customWidth="1"/>
    <col min="13330" max="13330" width="5.7265625" style="164" customWidth="1"/>
    <col min="13331" max="13332" width="9.26953125" style="164" customWidth="1"/>
    <col min="13333" max="13333" width="10.453125" style="164" customWidth="1"/>
    <col min="13334" max="13334" width="7.1796875" style="164" customWidth="1"/>
    <col min="13335" max="13335" width="8.26953125" style="164" customWidth="1"/>
    <col min="13336" max="13336" width="8" style="164" customWidth="1"/>
    <col min="13337" max="13337" width="10.81640625" style="164" customWidth="1"/>
    <col min="13338" max="13568" width="9.1796875" style="164"/>
    <col min="13569" max="13569" width="4.81640625" style="164" customWidth="1"/>
    <col min="13570" max="13570" width="9.1796875" style="164" customWidth="1"/>
    <col min="13571" max="13571" width="5.54296875" style="164" customWidth="1"/>
    <col min="13572" max="13572" width="12.26953125" style="164" customWidth="1"/>
    <col min="13573" max="13573" width="11" style="164" customWidth="1"/>
    <col min="13574" max="13574" width="10.26953125" style="164" customWidth="1"/>
    <col min="13575" max="13575" width="7.81640625" style="164" customWidth="1"/>
    <col min="13576" max="13576" width="8.1796875" style="164" customWidth="1"/>
    <col min="13577" max="13577" width="9.81640625" style="164" customWidth="1"/>
    <col min="13578" max="13579" width="6.7265625" style="164" customWidth="1"/>
    <col min="13580" max="13580" width="6" style="164" customWidth="1"/>
    <col min="13581" max="13581" width="9.1796875" style="164" customWidth="1"/>
    <col min="13582" max="13582" width="8.54296875" style="164" customWidth="1"/>
    <col min="13583" max="13583" width="7" style="164" customWidth="1"/>
    <col min="13584" max="13584" width="8.1796875" style="164" customWidth="1"/>
    <col min="13585" max="13585" width="12" style="164" customWidth="1"/>
    <col min="13586" max="13586" width="5.7265625" style="164" customWidth="1"/>
    <col min="13587" max="13588" width="9.26953125" style="164" customWidth="1"/>
    <col min="13589" max="13589" width="10.453125" style="164" customWidth="1"/>
    <col min="13590" max="13590" width="7.1796875" style="164" customWidth="1"/>
    <col min="13591" max="13591" width="8.26953125" style="164" customWidth="1"/>
    <col min="13592" max="13592" width="8" style="164" customWidth="1"/>
    <col min="13593" max="13593" width="10.81640625" style="164" customWidth="1"/>
    <col min="13594" max="13824" width="9.1796875" style="164"/>
    <col min="13825" max="13825" width="4.81640625" style="164" customWidth="1"/>
    <col min="13826" max="13826" width="9.1796875" style="164" customWidth="1"/>
    <col min="13827" max="13827" width="5.54296875" style="164" customWidth="1"/>
    <col min="13828" max="13828" width="12.26953125" style="164" customWidth="1"/>
    <col min="13829" max="13829" width="11" style="164" customWidth="1"/>
    <col min="13830" max="13830" width="10.26953125" style="164" customWidth="1"/>
    <col min="13831" max="13831" width="7.81640625" style="164" customWidth="1"/>
    <col min="13832" max="13832" width="8.1796875" style="164" customWidth="1"/>
    <col min="13833" max="13833" width="9.81640625" style="164" customWidth="1"/>
    <col min="13834" max="13835" width="6.7265625" style="164" customWidth="1"/>
    <col min="13836" max="13836" width="6" style="164" customWidth="1"/>
    <col min="13837" max="13837" width="9.1796875" style="164" customWidth="1"/>
    <col min="13838" max="13838" width="8.54296875" style="164" customWidth="1"/>
    <col min="13839" max="13839" width="7" style="164" customWidth="1"/>
    <col min="13840" max="13840" width="8.1796875" style="164" customWidth="1"/>
    <col min="13841" max="13841" width="12" style="164" customWidth="1"/>
    <col min="13842" max="13842" width="5.7265625" style="164" customWidth="1"/>
    <col min="13843" max="13844" width="9.26953125" style="164" customWidth="1"/>
    <col min="13845" max="13845" width="10.453125" style="164" customWidth="1"/>
    <col min="13846" max="13846" width="7.1796875" style="164" customWidth="1"/>
    <col min="13847" max="13847" width="8.26953125" style="164" customWidth="1"/>
    <col min="13848" max="13848" width="8" style="164" customWidth="1"/>
    <col min="13849" max="13849" width="10.81640625" style="164" customWidth="1"/>
    <col min="13850" max="14080" width="9.1796875" style="164"/>
    <col min="14081" max="14081" width="4.81640625" style="164" customWidth="1"/>
    <col min="14082" max="14082" width="9.1796875" style="164" customWidth="1"/>
    <col min="14083" max="14083" width="5.54296875" style="164" customWidth="1"/>
    <col min="14084" max="14084" width="12.26953125" style="164" customWidth="1"/>
    <col min="14085" max="14085" width="11" style="164" customWidth="1"/>
    <col min="14086" max="14086" width="10.26953125" style="164" customWidth="1"/>
    <col min="14087" max="14087" width="7.81640625" style="164" customWidth="1"/>
    <col min="14088" max="14088" width="8.1796875" style="164" customWidth="1"/>
    <col min="14089" max="14089" width="9.81640625" style="164" customWidth="1"/>
    <col min="14090" max="14091" width="6.7265625" style="164" customWidth="1"/>
    <col min="14092" max="14092" width="6" style="164" customWidth="1"/>
    <col min="14093" max="14093" width="9.1796875" style="164" customWidth="1"/>
    <col min="14094" max="14094" width="8.54296875" style="164" customWidth="1"/>
    <col min="14095" max="14095" width="7" style="164" customWidth="1"/>
    <col min="14096" max="14096" width="8.1796875" style="164" customWidth="1"/>
    <col min="14097" max="14097" width="12" style="164" customWidth="1"/>
    <col min="14098" max="14098" width="5.7265625" style="164" customWidth="1"/>
    <col min="14099" max="14100" width="9.26953125" style="164" customWidth="1"/>
    <col min="14101" max="14101" width="10.453125" style="164" customWidth="1"/>
    <col min="14102" max="14102" width="7.1796875" style="164" customWidth="1"/>
    <col min="14103" max="14103" width="8.26953125" style="164" customWidth="1"/>
    <col min="14104" max="14104" width="8" style="164" customWidth="1"/>
    <col min="14105" max="14105" width="10.81640625" style="164" customWidth="1"/>
    <col min="14106" max="14336" width="9.1796875" style="164"/>
    <col min="14337" max="14337" width="4.81640625" style="164" customWidth="1"/>
    <col min="14338" max="14338" width="9.1796875" style="164" customWidth="1"/>
    <col min="14339" max="14339" width="5.54296875" style="164" customWidth="1"/>
    <col min="14340" max="14340" width="12.26953125" style="164" customWidth="1"/>
    <col min="14341" max="14341" width="11" style="164" customWidth="1"/>
    <col min="14342" max="14342" width="10.26953125" style="164" customWidth="1"/>
    <col min="14343" max="14343" width="7.81640625" style="164" customWidth="1"/>
    <col min="14344" max="14344" width="8.1796875" style="164" customWidth="1"/>
    <col min="14345" max="14345" width="9.81640625" style="164" customWidth="1"/>
    <col min="14346" max="14347" width="6.7265625" style="164" customWidth="1"/>
    <col min="14348" max="14348" width="6" style="164" customWidth="1"/>
    <col min="14349" max="14349" width="9.1796875" style="164" customWidth="1"/>
    <col min="14350" max="14350" width="8.54296875" style="164" customWidth="1"/>
    <col min="14351" max="14351" width="7" style="164" customWidth="1"/>
    <col min="14352" max="14352" width="8.1796875" style="164" customWidth="1"/>
    <col min="14353" max="14353" width="12" style="164" customWidth="1"/>
    <col min="14354" max="14354" width="5.7265625" style="164" customWidth="1"/>
    <col min="14355" max="14356" width="9.26953125" style="164" customWidth="1"/>
    <col min="14357" max="14357" width="10.453125" style="164" customWidth="1"/>
    <col min="14358" max="14358" width="7.1796875" style="164" customWidth="1"/>
    <col min="14359" max="14359" width="8.26953125" style="164" customWidth="1"/>
    <col min="14360" max="14360" width="8" style="164" customWidth="1"/>
    <col min="14361" max="14361" width="10.81640625" style="164" customWidth="1"/>
    <col min="14362" max="14592" width="9.1796875" style="164"/>
    <col min="14593" max="14593" width="4.81640625" style="164" customWidth="1"/>
    <col min="14594" max="14594" width="9.1796875" style="164" customWidth="1"/>
    <col min="14595" max="14595" width="5.54296875" style="164" customWidth="1"/>
    <col min="14596" max="14596" width="12.26953125" style="164" customWidth="1"/>
    <col min="14597" max="14597" width="11" style="164" customWidth="1"/>
    <col min="14598" max="14598" width="10.26953125" style="164" customWidth="1"/>
    <col min="14599" max="14599" width="7.81640625" style="164" customWidth="1"/>
    <col min="14600" max="14600" width="8.1796875" style="164" customWidth="1"/>
    <col min="14601" max="14601" width="9.81640625" style="164" customWidth="1"/>
    <col min="14602" max="14603" width="6.7265625" style="164" customWidth="1"/>
    <col min="14604" max="14604" width="6" style="164" customWidth="1"/>
    <col min="14605" max="14605" width="9.1796875" style="164" customWidth="1"/>
    <col min="14606" max="14606" width="8.54296875" style="164" customWidth="1"/>
    <col min="14607" max="14607" width="7" style="164" customWidth="1"/>
    <col min="14608" max="14608" width="8.1796875" style="164" customWidth="1"/>
    <col min="14609" max="14609" width="12" style="164" customWidth="1"/>
    <col min="14610" max="14610" width="5.7265625" style="164" customWidth="1"/>
    <col min="14611" max="14612" width="9.26953125" style="164" customWidth="1"/>
    <col min="14613" max="14613" width="10.453125" style="164" customWidth="1"/>
    <col min="14614" max="14614" width="7.1796875" style="164" customWidth="1"/>
    <col min="14615" max="14615" width="8.26953125" style="164" customWidth="1"/>
    <col min="14616" max="14616" width="8" style="164" customWidth="1"/>
    <col min="14617" max="14617" width="10.81640625" style="164" customWidth="1"/>
    <col min="14618" max="14848" width="9.1796875" style="164"/>
    <col min="14849" max="14849" width="4.81640625" style="164" customWidth="1"/>
    <col min="14850" max="14850" width="9.1796875" style="164" customWidth="1"/>
    <col min="14851" max="14851" width="5.54296875" style="164" customWidth="1"/>
    <col min="14852" max="14852" width="12.26953125" style="164" customWidth="1"/>
    <col min="14853" max="14853" width="11" style="164" customWidth="1"/>
    <col min="14854" max="14854" width="10.26953125" style="164" customWidth="1"/>
    <col min="14855" max="14855" width="7.81640625" style="164" customWidth="1"/>
    <col min="14856" max="14856" width="8.1796875" style="164" customWidth="1"/>
    <col min="14857" max="14857" width="9.81640625" style="164" customWidth="1"/>
    <col min="14858" max="14859" width="6.7265625" style="164" customWidth="1"/>
    <col min="14860" max="14860" width="6" style="164" customWidth="1"/>
    <col min="14861" max="14861" width="9.1796875" style="164" customWidth="1"/>
    <col min="14862" max="14862" width="8.54296875" style="164" customWidth="1"/>
    <col min="14863" max="14863" width="7" style="164" customWidth="1"/>
    <col min="14864" max="14864" width="8.1796875" style="164" customWidth="1"/>
    <col min="14865" max="14865" width="12" style="164" customWidth="1"/>
    <col min="14866" max="14866" width="5.7265625" style="164" customWidth="1"/>
    <col min="14867" max="14868" width="9.26953125" style="164" customWidth="1"/>
    <col min="14869" max="14869" width="10.453125" style="164" customWidth="1"/>
    <col min="14870" max="14870" width="7.1796875" style="164" customWidth="1"/>
    <col min="14871" max="14871" width="8.26953125" style="164" customWidth="1"/>
    <col min="14872" max="14872" width="8" style="164" customWidth="1"/>
    <col min="14873" max="14873" width="10.81640625" style="164" customWidth="1"/>
    <col min="14874" max="15104" width="9.1796875" style="164"/>
    <col min="15105" max="15105" width="4.81640625" style="164" customWidth="1"/>
    <col min="15106" max="15106" width="9.1796875" style="164" customWidth="1"/>
    <col min="15107" max="15107" width="5.54296875" style="164" customWidth="1"/>
    <col min="15108" max="15108" width="12.26953125" style="164" customWidth="1"/>
    <col min="15109" max="15109" width="11" style="164" customWidth="1"/>
    <col min="15110" max="15110" width="10.26953125" style="164" customWidth="1"/>
    <col min="15111" max="15111" width="7.81640625" style="164" customWidth="1"/>
    <col min="15112" max="15112" width="8.1796875" style="164" customWidth="1"/>
    <col min="15113" max="15113" width="9.81640625" style="164" customWidth="1"/>
    <col min="15114" max="15115" width="6.7265625" style="164" customWidth="1"/>
    <col min="15116" max="15116" width="6" style="164" customWidth="1"/>
    <col min="15117" max="15117" width="9.1796875" style="164" customWidth="1"/>
    <col min="15118" max="15118" width="8.54296875" style="164" customWidth="1"/>
    <col min="15119" max="15119" width="7" style="164" customWidth="1"/>
    <col min="15120" max="15120" width="8.1796875" style="164" customWidth="1"/>
    <col min="15121" max="15121" width="12" style="164" customWidth="1"/>
    <col min="15122" max="15122" width="5.7265625" style="164" customWidth="1"/>
    <col min="15123" max="15124" width="9.26953125" style="164" customWidth="1"/>
    <col min="15125" max="15125" width="10.453125" style="164" customWidth="1"/>
    <col min="15126" max="15126" width="7.1796875" style="164" customWidth="1"/>
    <col min="15127" max="15127" width="8.26953125" style="164" customWidth="1"/>
    <col min="15128" max="15128" width="8" style="164" customWidth="1"/>
    <col min="15129" max="15129" width="10.81640625" style="164" customWidth="1"/>
    <col min="15130" max="15360" width="9.1796875" style="164"/>
    <col min="15361" max="15361" width="4.81640625" style="164" customWidth="1"/>
    <col min="15362" max="15362" width="9.1796875" style="164" customWidth="1"/>
    <col min="15363" max="15363" width="5.54296875" style="164" customWidth="1"/>
    <col min="15364" max="15364" width="12.26953125" style="164" customWidth="1"/>
    <col min="15365" max="15365" width="11" style="164" customWidth="1"/>
    <col min="15366" max="15366" width="10.26953125" style="164" customWidth="1"/>
    <col min="15367" max="15367" width="7.81640625" style="164" customWidth="1"/>
    <col min="15368" max="15368" width="8.1796875" style="164" customWidth="1"/>
    <col min="15369" max="15369" width="9.81640625" style="164" customWidth="1"/>
    <col min="15370" max="15371" width="6.7265625" style="164" customWidth="1"/>
    <col min="15372" max="15372" width="6" style="164" customWidth="1"/>
    <col min="15373" max="15373" width="9.1796875" style="164" customWidth="1"/>
    <col min="15374" max="15374" width="8.54296875" style="164" customWidth="1"/>
    <col min="15375" max="15375" width="7" style="164" customWidth="1"/>
    <col min="15376" max="15376" width="8.1796875" style="164" customWidth="1"/>
    <col min="15377" max="15377" width="12" style="164" customWidth="1"/>
    <col min="15378" max="15378" width="5.7265625" style="164" customWidth="1"/>
    <col min="15379" max="15380" width="9.26953125" style="164" customWidth="1"/>
    <col min="15381" max="15381" width="10.453125" style="164" customWidth="1"/>
    <col min="15382" max="15382" width="7.1796875" style="164" customWidth="1"/>
    <col min="15383" max="15383" width="8.26953125" style="164" customWidth="1"/>
    <col min="15384" max="15384" width="8" style="164" customWidth="1"/>
    <col min="15385" max="15385" width="10.81640625" style="164" customWidth="1"/>
    <col min="15386" max="15616" width="9.1796875" style="164"/>
    <col min="15617" max="15617" width="4.81640625" style="164" customWidth="1"/>
    <col min="15618" max="15618" width="9.1796875" style="164" customWidth="1"/>
    <col min="15619" max="15619" width="5.54296875" style="164" customWidth="1"/>
    <col min="15620" max="15620" width="12.26953125" style="164" customWidth="1"/>
    <col min="15621" max="15621" width="11" style="164" customWidth="1"/>
    <col min="15622" max="15622" width="10.26953125" style="164" customWidth="1"/>
    <col min="15623" max="15623" width="7.81640625" style="164" customWidth="1"/>
    <col min="15624" max="15624" width="8.1796875" style="164" customWidth="1"/>
    <col min="15625" max="15625" width="9.81640625" style="164" customWidth="1"/>
    <col min="15626" max="15627" width="6.7265625" style="164" customWidth="1"/>
    <col min="15628" max="15628" width="6" style="164" customWidth="1"/>
    <col min="15629" max="15629" width="9.1796875" style="164" customWidth="1"/>
    <col min="15630" max="15630" width="8.54296875" style="164" customWidth="1"/>
    <col min="15631" max="15631" width="7" style="164" customWidth="1"/>
    <col min="15632" max="15632" width="8.1796875" style="164" customWidth="1"/>
    <col min="15633" max="15633" width="12" style="164" customWidth="1"/>
    <col min="15634" max="15634" width="5.7265625" style="164" customWidth="1"/>
    <col min="15635" max="15636" width="9.26953125" style="164" customWidth="1"/>
    <col min="15637" max="15637" width="10.453125" style="164" customWidth="1"/>
    <col min="15638" max="15638" width="7.1796875" style="164" customWidth="1"/>
    <col min="15639" max="15639" width="8.26953125" style="164" customWidth="1"/>
    <col min="15640" max="15640" width="8" style="164" customWidth="1"/>
    <col min="15641" max="15641" width="10.81640625" style="164" customWidth="1"/>
    <col min="15642" max="15872" width="9.1796875" style="164"/>
    <col min="15873" max="15873" width="4.81640625" style="164" customWidth="1"/>
    <col min="15874" max="15874" width="9.1796875" style="164" customWidth="1"/>
    <col min="15875" max="15875" width="5.54296875" style="164" customWidth="1"/>
    <col min="15876" max="15876" width="12.26953125" style="164" customWidth="1"/>
    <col min="15877" max="15877" width="11" style="164" customWidth="1"/>
    <col min="15878" max="15878" width="10.26953125" style="164" customWidth="1"/>
    <col min="15879" max="15879" width="7.81640625" style="164" customWidth="1"/>
    <col min="15880" max="15880" width="8.1796875" style="164" customWidth="1"/>
    <col min="15881" max="15881" width="9.81640625" style="164" customWidth="1"/>
    <col min="15882" max="15883" width="6.7265625" style="164" customWidth="1"/>
    <col min="15884" max="15884" width="6" style="164" customWidth="1"/>
    <col min="15885" max="15885" width="9.1796875" style="164" customWidth="1"/>
    <col min="15886" max="15886" width="8.54296875" style="164" customWidth="1"/>
    <col min="15887" max="15887" width="7" style="164" customWidth="1"/>
    <col min="15888" max="15888" width="8.1796875" style="164" customWidth="1"/>
    <col min="15889" max="15889" width="12" style="164" customWidth="1"/>
    <col min="15890" max="15890" width="5.7265625" style="164" customWidth="1"/>
    <col min="15891" max="15892" width="9.26953125" style="164" customWidth="1"/>
    <col min="15893" max="15893" width="10.453125" style="164" customWidth="1"/>
    <col min="15894" max="15894" width="7.1796875" style="164" customWidth="1"/>
    <col min="15895" max="15895" width="8.26953125" style="164" customWidth="1"/>
    <col min="15896" max="15896" width="8" style="164" customWidth="1"/>
    <col min="15897" max="15897" width="10.81640625" style="164" customWidth="1"/>
    <col min="15898" max="16128" width="9.1796875" style="164"/>
    <col min="16129" max="16129" width="4.81640625" style="164" customWidth="1"/>
    <col min="16130" max="16130" width="9.1796875" style="164" customWidth="1"/>
    <col min="16131" max="16131" width="5.54296875" style="164" customWidth="1"/>
    <col min="16132" max="16132" width="12.26953125" style="164" customWidth="1"/>
    <col min="16133" max="16133" width="11" style="164" customWidth="1"/>
    <col min="16134" max="16134" width="10.26953125" style="164" customWidth="1"/>
    <col min="16135" max="16135" width="7.81640625" style="164" customWidth="1"/>
    <col min="16136" max="16136" width="8.1796875" style="164" customWidth="1"/>
    <col min="16137" max="16137" width="9.81640625" style="164" customWidth="1"/>
    <col min="16138" max="16139" width="6.7265625" style="164" customWidth="1"/>
    <col min="16140" max="16140" width="6" style="164" customWidth="1"/>
    <col min="16141" max="16141" width="9.1796875" style="164" customWidth="1"/>
    <col min="16142" max="16142" width="8.54296875" style="164" customWidth="1"/>
    <col min="16143" max="16143" width="7" style="164" customWidth="1"/>
    <col min="16144" max="16144" width="8.1796875" style="164" customWidth="1"/>
    <col min="16145" max="16145" width="12" style="164" customWidth="1"/>
    <col min="16146" max="16146" width="5.7265625" style="164" customWidth="1"/>
    <col min="16147" max="16148" width="9.26953125" style="164" customWidth="1"/>
    <col min="16149" max="16149" width="10.453125" style="164" customWidth="1"/>
    <col min="16150" max="16150" width="7.1796875" style="164" customWidth="1"/>
    <col min="16151" max="16151" width="8.26953125" style="164" customWidth="1"/>
    <col min="16152" max="16152" width="8" style="164" customWidth="1"/>
    <col min="16153" max="16153" width="10.81640625" style="164" customWidth="1"/>
    <col min="16154" max="16384" width="9.1796875" style="164"/>
  </cols>
  <sheetData>
    <row r="1" spans="1:27" ht="51.75" customHeight="1" thickBot="1">
      <c r="A1" s="739" t="s">
        <v>193</v>
      </c>
      <c r="B1" s="740"/>
      <c r="C1" s="740"/>
      <c r="D1" s="740"/>
      <c r="E1" s="740"/>
      <c r="F1" s="740"/>
      <c r="G1" s="741"/>
      <c r="H1" s="742">
        <f>DETAILS!B4</f>
        <v>0</v>
      </c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4"/>
    </row>
    <row r="2" spans="1:27" ht="36" customHeight="1" thickBot="1">
      <c r="A2" s="745" t="s">
        <v>194</v>
      </c>
      <c r="B2" s="746"/>
      <c r="C2" s="746"/>
      <c r="D2" s="746"/>
      <c r="E2" s="746"/>
      <c r="F2" s="746"/>
      <c r="G2" s="747"/>
      <c r="H2" s="742">
        <f>DETAILS!B5</f>
        <v>0</v>
      </c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  <c r="Y2" s="744"/>
    </row>
    <row r="3" spans="1:27" ht="36" customHeight="1" thickBot="1">
      <c r="A3" s="748"/>
      <c r="B3" s="749"/>
      <c r="C3" s="749"/>
      <c r="D3" s="749"/>
      <c r="E3" s="750"/>
      <c r="F3" s="750"/>
      <c r="G3" s="751"/>
      <c r="H3" s="752" t="s">
        <v>195</v>
      </c>
      <c r="I3" s="753"/>
      <c r="J3" s="743">
        <f>DETAILS!B6</f>
        <v>0</v>
      </c>
      <c r="K3" s="743"/>
      <c r="L3" s="743"/>
      <c r="M3" s="744"/>
      <c r="N3" s="752" t="s">
        <v>196</v>
      </c>
      <c r="O3" s="753"/>
      <c r="P3" s="743">
        <f>DETAILS!B7</f>
        <v>0</v>
      </c>
      <c r="Q3" s="743"/>
      <c r="R3" s="743"/>
      <c r="S3" s="743"/>
      <c r="T3" s="744"/>
      <c r="U3" s="754">
        <f>DETAILS!B8</f>
        <v>0</v>
      </c>
      <c r="V3" s="755"/>
      <c r="W3" s="755"/>
      <c r="X3" s="755"/>
      <c r="Y3" s="756"/>
    </row>
    <row r="4" spans="1:27" ht="39" customHeight="1" thickBot="1">
      <c r="A4" s="757" t="str">
        <f>DETAILS!A2</f>
        <v xml:space="preserve">વિકલ્પ - 1  </v>
      </c>
      <c r="B4" s="758"/>
      <c r="C4" s="758"/>
      <c r="D4" s="759"/>
      <c r="E4" s="739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68" t="s">
        <v>676</v>
      </c>
      <c r="W4" s="769"/>
      <c r="X4" s="769"/>
      <c r="Y4" s="770"/>
    </row>
    <row r="5" spans="1:27" ht="37" customHeight="1" thickBot="1">
      <c r="A5" s="760" t="str">
        <f>DETAILS!A3</f>
        <v>OLD FORMAT</v>
      </c>
      <c r="B5" s="761"/>
      <c r="C5" s="761"/>
      <c r="D5" s="762"/>
      <c r="E5" s="763" t="s">
        <v>197</v>
      </c>
      <c r="F5" s="763"/>
      <c r="G5" s="763"/>
      <c r="H5" s="763"/>
      <c r="I5" s="763"/>
      <c r="J5" s="763"/>
      <c r="K5" s="763"/>
      <c r="L5" s="763"/>
      <c r="M5" s="763"/>
      <c r="N5" s="764" t="str">
        <f>DETAILS!B12</f>
        <v>2023-24</v>
      </c>
      <c r="O5" s="764"/>
      <c r="P5" s="764"/>
      <c r="Q5" s="764"/>
      <c r="R5" s="764"/>
      <c r="S5" s="764"/>
      <c r="T5" s="764"/>
      <c r="U5" s="165" t="s">
        <v>198</v>
      </c>
      <c r="V5" s="765">
        <f>DETAILS!B24</f>
        <v>0</v>
      </c>
      <c r="W5" s="766"/>
      <c r="X5" s="766"/>
      <c r="Y5" s="767"/>
    </row>
    <row r="6" spans="1:27" ht="40" customHeight="1" thickBot="1">
      <c r="A6" s="771" t="s">
        <v>199</v>
      </c>
      <c r="B6" s="772"/>
      <c r="C6" s="772"/>
      <c r="D6" s="773"/>
      <c r="E6" s="774" t="str">
        <f>DETAILS!B12</f>
        <v>2023-24</v>
      </c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6"/>
      <c r="Q6" s="777" t="s">
        <v>200</v>
      </c>
      <c r="R6" s="778"/>
      <c r="S6" s="778"/>
      <c r="T6" s="778"/>
      <c r="U6" s="778"/>
      <c r="V6" s="778" t="str">
        <f>DETAILS!B11</f>
        <v>2024-25</v>
      </c>
      <c r="W6" s="778"/>
      <c r="X6" s="778"/>
      <c r="Y6" s="779"/>
    </row>
    <row r="7" spans="1:27" ht="40" customHeight="1" thickBot="1">
      <c r="A7" s="780" t="s">
        <v>201</v>
      </c>
      <c r="B7" s="781"/>
      <c r="C7" s="781"/>
      <c r="D7" s="781"/>
      <c r="E7" s="782" t="str">
        <f>CONCATENATE(DETAILS!B20,"    ",DETAILS!B21,"   ",DETAILS!B22)</f>
        <v xml:space="preserve">       </v>
      </c>
      <c r="F7" s="783"/>
      <c r="G7" s="783"/>
      <c r="H7" s="783"/>
      <c r="I7" s="783"/>
      <c r="J7" s="783"/>
      <c r="K7" s="783"/>
      <c r="L7" s="783"/>
      <c r="M7" s="783"/>
      <c r="N7" s="783"/>
      <c r="O7" s="783"/>
      <c r="P7" s="784"/>
      <c r="Q7" s="785" t="s">
        <v>202</v>
      </c>
      <c r="R7" s="786"/>
      <c r="S7" s="786"/>
      <c r="T7" s="786"/>
      <c r="U7" s="786"/>
      <c r="V7" s="787">
        <f>DETAILS!B23</f>
        <v>0</v>
      </c>
      <c r="W7" s="787"/>
      <c r="X7" s="787"/>
      <c r="Y7" s="788"/>
    </row>
    <row r="8" spans="1:27" ht="27.65" customHeight="1" thickBot="1">
      <c r="A8" s="789" t="s">
        <v>180</v>
      </c>
      <c r="B8" s="791" t="s">
        <v>203</v>
      </c>
      <c r="C8" s="792"/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792"/>
      <c r="P8" s="793"/>
      <c r="Q8" s="794" t="s">
        <v>204</v>
      </c>
      <c r="R8" s="796" t="s">
        <v>205</v>
      </c>
      <c r="S8" s="797"/>
      <c r="T8" s="797"/>
      <c r="U8" s="797"/>
      <c r="V8" s="797"/>
      <c r="W8" s="797"/>
      <c r="X8" s="798"/>
      <c r="Y8" s="794" t="s">
        <v>206</v>
      </c>
      <c r="AA8" s="166"/>
    </row>
    <row r="9" spans="1:27" ht="63" customHeight="1" thickBot="1">
      <c r="A9" s="790"/>
      <c r="B9" s="799" t="s">
        <v>207</v>
      </c>
      <c r="C9" s="800"/>
      <c r="D9" s="167" t="s">
        <v>208</v>
      </c>
      <c r="E9" s="168" t="s">
        <v>209</v>
      </c>
      <c r="F9" s="169" t="s">
        <v>167</v>
      </c>
      <c r="G9" s="170" t="s">
        <v>210</v>
      </c>
      <c r="H9" s="171" t="s">
        <v>211</v>
      </c>
      <c r="I9" s="172" t="s">
        <v>212</v>
      </c>
      <c r="J9" s="172" t="s">
        <v>213</v>
      </c>
      <c r="K9" s="172" t="s">
        <v>214</v>
      </c>
      <c r="L9" s="172" t="s">
        <v>215</v>
      </c>
      <c r="M9" s="173" t="s">
        <v>216</v>
      </c>
      <c r="N9" s="599" t="s">
        <v>673</v>
      </c>
      <c r="O9" s="174" t="s">
        <v>217</v>
      </c>
      <c r="P9" s="174"/>
      <c r="Q9" s="795"/>
      <c r="R9" s="175" t="s">
        <v>161</v>
      </c>
      <c r="S9" s="175" t="s">
        <v>155</v>
      </c>
      <c r="T9" s="175" t="s">
        <v>218</v>
      </c>
      <c r="U9" s="175" t="s">
        <v>219</v>
      </c>
      <c r="V9" s="175" t="s">
        <v>220</v>
      </c>
      <c r="W9" s="175" t="s">
        <v>221</v>
      </c>
      <c r="X9" s="175" t="s">
        <v>222</v>
      </c>
      <c r="Y9" s="795"/>
      <c r="AA9" s="166"/>
    </row>
    <row r="10" spans="1:27" ht="20.149999999999999" customHeight="1" thickBot="1">
      <c r="A10" s="176">
        <v>1</v>
      </c>
      <c r="B10" s="801">
        <v>44652</v>
      </c>
      <c r="C10" s="802"/>
      <c r="D10" s="177">
        <v>0</v>
      </c>
      <c r="E10" s="644">
        <v>0</v>
      </c>
      <c r="F10" s="644">
        <v>0</v>
      </c>
      <c r="G10" s="644">
        <v>0</v>
      </c>
      <c r="H10" s="644">
        <v>0</v>
      </c>
      <c r="I10" s="644">
        <v>0</v>
      </c>
      <c r="J10" s="644">
        <v>0</v>
      </c>
      <c r="K10" s="644">
        <v>0</v>
      </c>
      <c r="L10" s="644">
        <v>0</v>
      </c>
      <c r="M10" s="644">
        <v>0</v>
      </c>
      <c r="N10" s="644">
        <v>0</v>
      </c>
      <c r="O10" s="644">
        <v>0</v>
      </c>
      <c r="P10" s="644">
        <v>0</v>
      </c>
      <c r="Q10" s="528">
        <f t="shared" ref="Q10:Q21" si="0">SUM(D10:P10)</f>
        <v>0</v>
      </c>
      <c r="R10" s="644">
        <v>0</v>
      </c>
      <c r="S10" s="644">
        <v>0</v>
      </c>
      <c r="T10" s="644">
        <v>0</v>
      </c>
      <c r="U10" s="644">
        <v>0</v>
      </c>
      <c r="V10" s="644">
        <v>0</v>
      </c>
      <c r="W10" s="644">
        <v>0</v>
      </c>
      <c r="X10" s="527">
        <f>SUM(R10:W10)</f>
        <v>0</v>
      </c>
      <c r="Y10" s="528">
        <f t="shared" ref="Y10:Y21" si="1">Q10-X10</f>
        <v>0</v>
      </c>
    </row>
    <row r="11" spans="1:27" ht="20.149999999999999" customHeight="1" thickBot="1">
      <c r="A11" s="178">
        <v>2</v>
      </c>
      <c r="B11" s="801">
        <v>44682</v>
      </c>
      <c r="C11" s="802"/>
      <c r="D11" s="177">
        <v>0</v>
      </c>
      <c r="E11" s="644">
        <v>0</v>
      </c>
      <c r="F11" s="644">
        <v>0</v>
      </c>
      <c r="G11" s="644">
        <v>0</v>
      </c>
      <c r="H11" s="644">
        <v>0</v>
      </c>
      <c r="I11" s="644">
        <v>0</v>
      </c>
      <c r="J11" s="644">
        <v>0</v>
      </c>
      <c r="K11" s="644">
        <v>0</v>
      </c>
      <c r="L11" s="644">
        <v>0</v>
      </c>
      <c r="M11" s="644">
        <v>0</v>
      </c>
      <c r="N11" s="644">
        <v>0</v>
      </c>
      <c r="O11" s="644">
        <v>0</v>
      </c>
      <c r="P11" s="644">
        <v>0</v>
      </c>
      <c r="Q11" s="528">
        <f t="shared" si="0"/>
        <v>0</v>
      </c>
      <c r="R11" s="644">
        <v>0</v>
      </c>
      <c r="S11" s="644">
        <v>0</v>
      </c>
      <c r="T11" s="644">
        <v>0</v>
      </c>
      <c r="U11" s="644">
        <v>0</v>
      </c>
      <c r="V11" s="644">
        <v>0</v>
      </c>
      <c r="W11" s="644">
        <v>0</v>
      </c>
      <c r="X11" s="527">
        <f t="shared" ref="X11:X21" si="2">SUM(R11:W11)</f>
        <v>0</v>
      </c>
      <c r="Y11" s="528">
        <f t="shared" si="1"/>
        <v>0</v>
      </c>
    </row>
    <row r="12" spans="1:27" ht="20.149999999999999" customHeight="1" thickBot="1">
      <c r="A12" s="178">
        <v>3</v>
      </c>
      <c r="B12" s="801">
        <v>44713</v>
      </c>
      <c r="C12" s="802"/>
      <c r="D12" s="177">
        <v>0</v>
      </c>
      <c r="E12" s="644">
        <v>0</v>
      </c>
      <c r="F12" s="644">
        <v>0</v>
      </c>
      <c r="G12" s="644">
        <v>0</v>
      </c>
      <c r="H12" s="644">
        <v>0</v>
      </c>
      <c r="I12" s="644">
        <v>0</v>
      </c>
      <c r="J12" s="644">
        <v>0</v>
      </c>
      <c r="K12" s="644">
        <v>0</v>
      </c>
      <c r="L12" s="644">
        <v>0</v>
      </c>
      <c r="M12" s="644">
        <v>0</v>
      </c>
      <c r="N12" s="644">
        <v>0</v>
      </c>
      <c r="O12" s="644">
        <v>0</v>
      </c>
      <c r="P12" s="644">
        <v>0</v>
      </c>
      <c r="Q12" s="528">
        <f t="shared" si="0"/>
        <v>0</v>
      </c>
      <c r="R12" s="644">
        <v>0</v>
      </c>
      <c r="S12" s="644">
        <v>0</v>
      </c>
      <c r="T12" s="644">
        <v>0</v>
      </c>
      <c r="U12" s="644">
        <v>0</v>
      </c>
      <c r="V12" s="644">
        <v>0</v>
      </c>
      <c r="W12" s="644">
        <v>0</v>
      </c>
      <c r="X12" s="527">
        <f t="shared" si="2"/>
        <v>0</v>
      </c>
      <c r="Y12" s="528">
        <f t="shared" si="1"/>
        <v>0</v>
      </c>
    </row>
    <row r="13" spans="1:27" ht="20.149999999999999" customHeight="1" thickBot="1">
      <c r="A13" s="178">
        <v>4</v>
      </c>
      <c r="B13" s="801">
        <v>44743</v>
      </c>
      <c r="C13" s="802"/>
      <c r="D13" s="177">
        <v>0</v>
      </c>
      <c r="E13" s="644">
        <v>0</v>
      </c>
      <c r="F13" s="644">
        <v>0</v>
      </c>
      <c r="G13" s="644">
        <v>0</v>
      </c>
      <c r="H13" s="644">
        <v>0</v>
      </c>
      <c r="I13" s="644">
        <v>0</v>
      </c>
      <c r="J13" s="644">
        <v>0</v>
      </c>
      <c r="K13" s="644">
        <v>0</v>
      </c>
      <c r="L13" s="644">
        <v>0</v>
      </c>
      <c r="M13" s="644">
        <v>0</v>
      </c>
      <c r="N13" s="644">
        <v>0</v>
      </c>
      <c r="O13" s="644">
        <v>0</v>
      </c>
      <c r="P13" s="644">
        <v>0</v>
      </c>
      <c r="Q13" s="528">
        <f t="shared" si="0"/>
        <v>0</v>
      </c>
      <c r="R13" s="644">
        <v>0</v>
      </c>
      <c r="S13" s="644">
        <v>0</v>
      </c>
      <c r="T13" s="644">
        <v>0</v>
      </c>
      <c r="U13" s="644">
        <v>0</v>
      </c>
      <c r="V13" s="644">
        <v>0</v>
      </c>
      <c r="W13" s="644">
        <v>0</v>
      </c>
      <c r="X13" s="527">
        <f t="shared" si="2"/>
        <v>0</v>
      </c>
      <c r="Y13" s="528">
        <f t="shared" si="1"/>
        <v>0</v>
      </c>
    </row>
    <row r="14" spans="1:27" ht="20.149999999999999" customHeight="1" thickBot="1">
      <c r="A14" s="178">
        <v>5</v>
      </c>
      <c r="B14" s="801">
        <v>44774</v>
      </c>
      <c r="C14" s="802"/>
      <c r="D14" s="177">
        <v>0</v>
      </c>
      <c r="E14" s="644">
        <v>0</v>
      </c>
      <c r="F14" s="644">
        <v>0</v>
      </c>
      <c r="G14" s="644">
        <v>0</v>
      </c>
      <c r="H14" s="644">
        <v>0</v>
      </c>
      <c r="I14" s="644">
        <v>0</v>
      </c>
      <c r="J14" s="644">
        <v>0</v>
      </c>
      <c r="K14" s="644">
        <v>0</v>
      </c>
      <c r="L14" s="644">
        <v>0</v>
      </c>
      <c r="M14" s="644">
        <v>0</v>
      </c>
      <c r="N14" s="644">
        <v>0</v>
      </c>
      <c r="O14" s="644">
        <v>0</v>
      </c>
      <c r="P14" s="644">
        <v>0</v>
      </c>
      <c r="Q14" s="528">
        <f t="shared" si="0"/>
        <v>0</v>
      </c>
      <c r="R14" s="644">
        <v>0</v>
      </c>
      <c r="S14" s="644">
        <v>0</v>
      </c>
      <c r="T14" s="644">
        <v>0</v>
      </c>
      <c r="U14" s="644">
        <v>0</v>
      </c>
      <c r="V14" s="644">
        <v>0</v>
      </c>
      <c r="W14" s="644">
        <v>0</v>
      </c>
      <c r="X14" s="527">
        <f t="shared" si="2"/>
        <v>0</v>
      </c>
      <c r="Y14" s="528">
        <f t="shared" si="1"/>
        <v>0</v>
      </c>
    </row>
    <row r="15" spans="1:27" ht="20.149999999999999" customHeight="1" thickBot="1">
      <c r="A15" s="178">
        <v>6</v>
      </c>
      <c r="B15" s="801">
        <v>44805</v>
      </c>
      <c r="C15" s="802"/>
      <c r="D15" s="177">
        <v>0</v>
      </c>
      <c r="E15" s="644">
        <v>0</v>
      </c>
      <c r="F15" s="644">
        <v>0</v>
      </c>
      <c r="G15" s="644">
        <v>0</v>
      </c>
      <c r="H15" s="644">
        <v>0</v>
      </c>
      <c r="I15" s="644">
        <v>0</v>
      </c>
      <c r="J15" s="644">
        <v>0</v>
      </c>
      <c r="K15" s="644">
        <v>0</v>
      </c>
      <c r="L15" s="644">
        <v>0</v>
      </c>
      <c r="M15" s="644">
        <v>0</v>
      </c>
      <c r="N15" s="644">
        <v>0</v>
      </c>
      <c r="O15" s="644">
        <v>0</v>
      </c>
      <c r="P15" s="644">
        <v>0</v>
      </c>
      <c r="Q15" s="528">
        <f t="shared" si="0"/>
        <v>0</v>
      </c>
      <c r="R15" s="644">
        <v>0</v>
      </c>
      <c r="S15" s="644">
        <v>0</v>
      </c>
      <c r="T15" s="644">
        <v>0</v>
      </c>
      <c r="U15" s="644">
        <v>0</v>
      </c>
      <c r="V15" s="644">
        <v>0</v>
      </c>
      <c r="W15" s="644">
        <v>0</v>
      </c>
      <c r="X15" s="527">
        <f t="shared" si="2"/>
        <v>0</v>
      </c>
      <c r="Y15" s="528">
        <f t="shared" si="1"/>
        <v>0</v>
      </c>
    </row>
    <row r="16" spans="1:27" ht="20.149999999999999" customHeight="1" thickBot="1">
      <c r="A16" s="178">
        <v>7</v>
      </c>
      <c r="B16" s="801">
        <v>44835</v>
      </c>
      <c r="C16" s="802"/>
      <c r="D16" s="177">
        <v>0</v>
      </c>
      <c r="E16" s="644">
        <v>0</v>
      </c>
      <c r="F16" s="644">
        <v>0</v>
      </c>
      <c r="G16" s="644">
        <v>0</v>
      </c>
      <c r="H16" s="644">
        <v>0</v>
      </c>
      <c r="I16" s="644">
        <v>0</v>
      </c>
      <c r="J16" s="644">
        <v>0</v>
      </c>
      <c r="K16" s="644">
        <v>0</v>
      </c>
      <c r="L16" s="644">
        <v>0</v>
      </c>
      <c r="M16" s="644">
        <v>0</v>
      </c>
      <c r="N16" s="644">
        <v>0</v>
      </c>
      <c r="O16" s="644">
        <v>0</v>
      </c>
      <c r="P16" s="644">
        <v>0</v>
      </c>
      <c r="Q16" s="528">
        <f t="shared" si="0"/>
        <v>0</v>
      </c>
      <c r="R16" s="644">
        <v>0</v>
      </c>
      <c r="S16" s="644">
        <v>0</v>
      </c>
      <c r="T16" s="644">
        <v>0</v>
      </c>
      <c r="U16" s="644">
        <v>0</v>
      </c>
      <c r="V16" s="644">
        <v>0</v>
      </c>
      <c r="W16" s="644">
        <v>0</v>
      </c>
      <c r="X16" s="527">
        <f t="shared" si="2"/>
        <v>0</v>
      </c>
      <c r="Y16" s="528">
        <f t="shared" si="1"/>
        <v>0</v>
      </c>
    </row>
    <row r="17" spans="1:25" ht="20.149999999999999" customHeight="1" thickBot="1">
      <c r="A17" s="178">
        <v>8</v>
      </c>
      <c r="B17" s="801">
        <v>44866</v>
      </c>
      <c r="C17" s="802"/>
      <c r="D17" s="177">
        <v>0</v>
      </c>
      <c r="E17" s="644">
        <v>0</v>
      </c>
      <c r="F17" s="644">
        <v>0</v>
      </c>
      <c r="G17" s="644">
        <v>0</v>
      </c>
      <c r="H17" s="644">
        <v>0</v>
      </c>
      <c r="I17" s="644">
        <v>0</v>
      </c>
      <c r="J17" s="644">
        <v>0</v>
      </c>
      <c r="K17" s="644">
        <v>0</v>
      </c>
      <c r="L17" s="644">
        <v>0</v>
      </c>
      <c r="M17" s="644">
        <v>0</v>
      </c>
      <c r="N17" s="644">
        <v>0</v>
      </c>
      <c r="O17" s="644">
        <v>0</v>
      </c>
      <c r="P17" s="644">
        <v>0</v>
      </c>
      <c r="Q17" s="528">
        <f t="shared" si="0"/>
        <v>0</v>
      </c>
      <c r="R17" s="644">
        <v>0</v>
      </c>
      <c r="S17" s="644">
        <v>0</v>
      </c>
      <c r="T17" s="644">
        <v>0</v>
      </c>
      <c r="U17" s="644">
        <v>0</v>
      </c>
      <c r="V17" s="644">
        <v>0</v>
      </c>
      <c r="W17" s="644">
        <v>0</v>
      </c>
      <c r="X17" s="527">
        <f t="shared" si="2"/>
        <v>0</v>
      </c>
      <c r="Y17" s="528">
        <f t="shared" si="1"/>
        <v>0</v>
      </c>
    </row>
    <row r="18" spans="1:25" ht="20.149999999999999" customHeight="1" thickBot="1">
      <c r="A18" s="178">
        <v>9</v>
      </c>
      <c r="B18" s="801">
        <v>44896</v>
      </c>
      <c r="C18" s="802"/>
      <c r="D18" s="177">
        <v>0</v>
      </c>
      <c r="E18" s="644">
        <v>0</v>
      </c>
      <c r="F18" s="644">
        <v>0</v>
      </c>
      <c r="G18" s="644">
        <v>0</v>
      </c>
      <c r="H18" s="644">
        <v>0</v>
      </c>
      <c r="I18" s="644">
        <v>0</v>
      </c>
      <c r="J18" s="644">
        <v>0</v>
      </c>
      <c r="K18" s="644">
        <v>0</v>
      </c>
      <c r="L18" s="644">
        <v>0</v>
      </c>
      <c r="M18" s="644">
        <v>0</v>
      </c>
      <c r="N18" s="644">
        <v>0</v>
      </c>
      <c r="O18" s="644">
        <v>0</v>
      </c>
      <c r="P18" s="644">
        <v>0</v>
      </c>
      <c r="Q18" s="528">
        <f t="shared" si="0"/>
        <v>0</v>
      </c>
      <c r="R18" s="644">
        <v>0</v>
      </c>
      <c r="S18" s="644">
        <v>0</v>
      </c>
      <c r="T18" s="644">
        <v>0</v>
      </c>
      <c r="U18" s="644">
        <v>0</v>
      </c>
      <c r="V18" s="644">
        <v>0</v>
      </c>
      <c r="W18" s="644">
        <v>0</v>
      </c>
      <c r="X18" s="527">
        <f t="shared" si="2"/>
        <v>0</v>
      </c>
      <c r="Y18" s="528">
        <f t="shared" si="1"/>
        <v>0</v>
      </c>
    </row>
    <row r="19" spans="1:25" ht="20.149999999999999" customHeight="1" thickBot="1">
      <c r="A19" s="178">
        <v>10</v>
      </c>
      <c r="B19" s="801">
        <v>44927</v>
      </c>
      <c r="C19" s="802"/>
      <c r="D19" s="177">
        <v>0</v>
      </c>
      <c r="E19" s="644">
        <v>0</v>
      </c>
      <c r="F19" s="644">
        <v>0</v>
      </c>
      <c r="G19" s="644">
        <v>0</v>
      </c>
      <c r="H19" s="644">
        <v>0</v>
      </c>
      <c r="I19" s="644">
        <v>0</v>
      </c>
      <c r="J19" s="644">
        <v>0</v>
      </c>
      <c r="K19" s="644">
        <v>0</v>
      </c>
      <c r="L19" s="644">
        <v>0</v>
      </c>
      <c r="M19" s="644">
        <v>0</v>
      </c>
      <c r="N19" s="644">
        <v>0</v>
      </c>
      <c r="O19" s="644">
        <v>0</v>
      </c>
      <c r="P19" s="644">
        <v>0</v>
      </c>
      <c r="Q19" s="528">
        <f t="shared" si="0"/>
        <v>0</v>
      </c>
      <c r="R19" s="644">
        <v>0</v>
      </c>
      <c r="S19" s="644">
        <v>0</v>
      </c>
      <c r="T19" s="644">
        <v>0</v>
      </c>
      <c r="U19" s="644">
        <v>0</v>
      </c>
      <c r="V19" s="644">
        <v>0</v>
      </c>
      <c r="W19" s="644">
        <v>0</v>
      </c>
      <c r="X19" s="527">
        <f t="shared" si="2"/>
        <v>0</v>
      </c>
      <c r="Y19" s="528">
        <f t="shared" si="1"/>
        <v>0</v>
      </c>
    </row>
    <row r="20" spans="1:25" ht="20.149999999999999" customHeight="1" thickBot="1">
      <c r="A20" s="178">
        <v>11</v>
      </c>
      <c r="B20" s="801">
        <v>44958</v>
      </c>
      <c r="C20" s="802"/>
      <c r="D20" s="177">
        <v>0</v>
      </c>
      <c r="E20" s="644">
        <v>0</v>
      </c>
      <c r="F20" s="644">
        <v>0</v>
      </c>
      <c r="G20" s="644">
        <v>0</v>
      </c>
      <c r="H20" s="644">
        <v>0</v>
      </c>
      <c r="I20" s="644">
        <v>0</v>
      </c>
      <c r="J20" s="644">
        <v>0</v>
      </c>
      <c r="K20" s="644">
        <v>0</v>
      </c>
      <c r="L20" s="644">
        <v>0</v>
      </c>
      <c r="M20" s="644">
        <v>0</v>
      </c>
      <c r="N20" s="644">
        <v>0</v>
      </c>
      <c r="O20" s="644">
        <v>0</v>
      </c>
      <c r="P20" s="644">
        <v>0</v>
      </c>
      <c r="Q20" s="528">
        <f t="shared" si="0"/>
        <v>0</v>
      </c>
      <c r="R20" s="644">
        <v>0</v>
      </c>
      <c r="S20" s="644">
        <v>0</v>
      </c>
      <c r="T20" s="644">
        <v>0</v>
      </c>
      <c r="U20" s="644">
        <v>0</v>
      </c>
      <c r="V20" s="644">
        <v>0</v>
      </c>
      <c r="W20" s="644">
        <v>0</v>
      </c>
      <c r="X20" s="527">
        <f t="shared" si="2"/>
        <v>0</v>
      </c>
      <c r="Y20" s="528">
        <f t="shared" si="1"/>
        <v>0</v>
      </c>
    </row>
    <row r="21" spans="1:25" ht="20.149999999999999" customHeight="1" thickBot="1">
      <c r="A21" s="179">
        <v>12</v>
      </c>
      <c r="B21" s="801">
        <v>44986</v>
      </c>
      <c r="C21" s="802"/>
      <c r="D21" s="177">
        <v>0</v>
      </c>
      <c r="E21" s="644">
        <v>0</v>
      </c>
      <c r="F21" s="644">
        <v>0</v>
      </c>
      <c r="G21" s="644">
        <v>0</v>
      </c>
      <c r="H21" s="644">
        <v>0</v>
      </c>
      <c r="I21" s="644">
        <v>0</v>
      </c>
      <c r="J21" s="644">
        <v>0</v>
      </c>
      <c r="K21" s="644">
        <v>0</v>
      </c>
      <c r="L21" s="644">
        <v>0</v>
      </c>
      <c r="M21" s="644">
        <v>0</v>
      </c>
      <c r="N21" s="644">
        <v>0</v>
      </c>
      <c r="O21" s="644">
        <v>0</v>
      </c>
      <c r="P21" s="644">
        <v>0</v>
      </c>
      <c r="Q21" s="528">
        <f t="shared" si="0"/>
        <v>0</v>
      </c>
      <c r="R21" s="644">
        <v>0</v>
      </c>
      <c r="S21" s="644">
        <v>0</v>
      </c>
      <c r="T21" s="644">
        <v>0</v>
      </c>
      <c r="U21" s="644">
        <v>0</v>
      </c>
      <c r="V21" s="644">
        <v>0</v>
      </c>
      <c r="W21" s="644">
        <v>0</v>
      </c>
      <c r="X21" s="527">
        <f t="shared" si="2"/>
        <v>0</v>
      </c>
      <c r="Y21" s="529">
        <f t="shared" si="1"/>
        <v>0</v>
      </c>
    </row>
    <row r="22" spans="1:25" s="180" customFormat="1" ht="36" customHeight="1" thickBot="1">
      <c r="A22" s="803" t="s">
        <v>223</v>
      </c>
      <c r="B22" s="804"/>
      <c r="C22" s="805"/>
      <c r="D22" s="530">
        <f t="shared" ref="D22:Y22" si="3">SUM(D10:D21)</f>
        <v>0</v>
      </c>
      <c r="E22" s="531">
        <f t="shared" si="3"/>
        <v>0</v>
      </c>
      <c r="F22" s="531">
        <f t="shared" si="3"/>
        <v>0</v>
      </c>
      <c r="G22" s="531">
        <f t="shared" si="3"/>
        <v>0</v>
      </c>
      <c r="H22" s="531">
        <f t="shared" si="3"/>
        <v>0</v>
      </c>
      <c r="I22" s="531">
        <f t="shared" si="3"/>
        <v>0</v>
      </c>
      <c r="J22" s="531">
        <f t="shared" si="3"/>
        <v>0</v>
      </c>
      <c r="K22" s="531">
        <f t="shared" si="3"/>
        <v>0</v>
      </c>
      <c r="L22" s="531">
        <f t="shared" si="3"/>
        <v>0</v>
      </c>
      <c r="M22" s="531">
        <f t="shared" si="3"/>
        <v>0</v>
      </c>
      <c r="N22" s="618">
        <f t="shared" si="3"/>
        <v>0</v>
      </c>
      <c r="O22" s="531">
        <f t="shared" si="3"/>
        <v>0</v>
      </c>
      <c r="P22" s="531">
        <f t="shared" si="3"/>
        <v>0</v>
      </c>
      <c r="Q22" s="531">
        <f t="shared" si="3"/>
        <v>0</v>
      </c>
      <c r="R22" s="531">
        <f t="shared" si="3"/>
        <v>0</v>
      </c>
      <c r="S22" s="531">
        <f t="shared" si="3"/>
        <v>0</v>
      </c>
      <c r="T22" s="531">
        <f t="shared" si="3"/>
        <v>0</v>
      </c>
      <c r="U22" s="531">
        <f t="shared" si="3"/>
        <v>0</v>
      </c>
      <c r="V22" s="531">
        <f t="shared" si="3"/>
        <v>0</v>
      </c>
      <c r="W22" s="531">
        <f t="shared" si="3"/>
        <v>0</v>
      </c>
      <c r="X22" s="531">
        <f t="shared" si="3"/>
        <v>0</v>
      </c>
      <c r="Y22" s="531">
        <f t="shared" si="3"/>
        <v>0</v>
      </c>
    </row>
    <row r="23" spans="1:25" ht="50.5" customHeight="1">
      <c r="A23" s="806"/>
      <c r="B23" s="807"/>
      <c r="C23" s="807"/>
      <c r="D23" s="807"/>
      <c r="E23" s="807"/>
      <c r="F23" s="807"/>
      <c r="G23" s="807"/>
      <c r="H23" s="807"/>
      <c r="I23" s="807"/>
      <c r="J23" s="807"/>
      <c r="K23" s="807"/>
      <c r="L23" s="807"/>
      <c r="M23" s="807"/>
      <c r="N23" s="807"/>
      <c r="O23" s="807"/>
      <c r="P23" s="807"/>
      <c r="Q23" s="807"/>
      <c r="R23" s="807"/>
      <c r="S23" s="807"/>
      <c r="T23" s="181"/>
      <c r="U23" s="181"/>
      <c r="V23" s="181"/>
      <c r="W23" s="181"/>
      <c r="X23" s="181"/>
      <c r="Y23" s="182"/>
    </row>
    <row r="24" spans="1:25" ht="20.149999999999999" customHeight="1">
      <c r="A24" s="808"/>
      <c r="B24" s="809"/>
      <c r="C24" s="809"/>
      <c r="D24" s="809"/>
      <c r="E24" s="809"/>
      <c r="F24" s="809"/>
      <c r="G24" s="809"/>
      <c r="H24" s="810"/>
      <c r="I24" s="810"/>
      <c r="J24" s="183"/>
      <c r="K24" s="183"/>
      <c r="L24" s="183"/>
      <c r="M24" s="809"/>
      <c r="N24" s="809"/>
      <c r="O24" s="809"/>
      <c r="P24" s="809"/>
      <c r="Q24" s="809"/>
      <c r="R24" s="811" t="str">
        <f>E7</f>
        <v xml:space="preserve">       </v>
      </c>
      <c r="S24" s="811"/>
      <c r="T24" s="811"/>
      <c r="U24" s="811"/>
      <c r="V24" s="811"/>
      <c r="W24" s="811"/>
      <c r="X24" s="811"/>
      <c r="Y24" s="812"/>
    </row>
    <row r="25" spans="1:25" ht="20.149999999999999" customHeight="1">
      <c r="A25" s="808"/>
      <c r="B25" s="809"/>
      <c r="C25" s="809"/>
      <c r="D25" s="809"/>
      <c r="E25" s="809"/>
      <c r="F25" s="809"/>
      <c r="G25" s="809"/>
      <c r="H25" s="810"/>
      <c r="I25" s="810"/>
      <c r="J25" s="183"/>
      <c r="K25" s="183"/>
      <c r="L25" s="183"/>
      <c r="M25" s="809"/>
      <c r="N25" s="809"/>
      <c r="O25" s="809"/>
      <c r="P25" s="809"/>
      <c r="Q25" s="809"/>
      <c r="R25" s="811"/>
      <c r="S25" s="811"/>
      <c r="T25" s="811"/>
      <c r="U25" s="811"/>
      <c r="V25" s="811"/>
      <c r="W25" s="811"/>
      <c r="X25" s="811"/>
      <c r="Y25" s="812"/>
    </row>
    <row r="26" spans="1:25" ht="20.149999999999999" customHeight="1">
      <c r="A26" s="808"/>
      <c r="B26" s="809"/>
      <c r="C26" s="809"/>
      <c r="D26" s="809"/>
      <c r="E26" s="809"/>
      <c r="F26" s="809"/>
      <c r="G26" s="809"/>
      <c r="H26" s="810"/>
      <c r="I26" s="810"/>
      <c r="J26" s="183"/>
      <c r="K26" s="183"/>
      <c r="L26" s="183"/>
      <c r="M26" s="809"/>
      <c r="N26" s="809"/>
      <c r="O26" s="809"/>
      <c r="P26" s="809"/>
      <c r="Q26" s="809"/>
      <c r="R26" s="829" t="s">
        <v>224</v>
      </c>
      <c r="S26" s="829"/>
      <c r="T26" s="829"/>
      <c r="U26" s="829"/>
      <c r="V26" s="829"/>
      <c r="W26" s="829"/>
      <c r="X26" s="829"/>
      <c r="Y26" s="830"/>
    </row>
    <row r="27" spans="1:25" ht="20.149999999999999" customHeight="1" thickBot="1">
      <c r="A27" s="833"/>
      <c r="B27" s="834"/>
      <c r="C27" s="834"/>
      <c r="D27" s="834"/>
      <c r="E27" s="834"/>
      <c r="F27" s="834"/>
      <c r="G27" s="834"/>
      <c r="H27" s="835"/>
      <c r="I27" s="835"/>
      <c r="J27" s="184"/>
      <c r="K27" s="184"/>
      <c r="L27" s="184"/>
      <c r="M27" s="834"/>
      <c r="N27" s="834"/>
      <c r="O27" s="834"/>
      <c r="P27" s="834"/>
      <c r="Q27" s="834"/>
      <c r="R27" s="831"/>
      <c r="S27" s="831"/>
      <c r="T27" s="831"/>
      <c r="U27" s="831"/>
      <c r="V27" s="831"/>
      <c r="W27" s="831"/>
      <c r="X27" s="831"/>
      <c r="Y27" s="832"/>
    </row>
    <row r="28" spans="1:25" ht="13" thickBot="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</row>
    <row r="29" spans="1:25" ht="23.25" customHeight="1" thickBot="1">
      <c r="A29" s="813" t="s">
        <v>225</v>
      </c>
      <c r="B29" s="814"/>
      <c r="C29" s="814"/>
      <c r="D29" s="814"/>
      <c r="E29" s="814"/>
      <c r="F29" s="814"/>
      <c r="G29" s="814"/>
      <c r="H29" s="186"/>
      <c r="I29" s="187">
        <f>((D22+E22)*10/100)</f>
        <v>0</v>
      </c>
      <c r="J29" s="188"/>
      <c r="K29" s="188"/>
      <c r="L29" s="815" t="s">
        <v>226</v>
      </c>
      <c r="M29" s="816"/>
      <c r="N29" s="816"/>
      <c r="O29" s="816"/>
      <c r="P29" s="816"/>
      <c r="Q29" s="816"/>
      <c r="R29" s="816"/>
      <c r="S29" s="816"/>
      <c r="T29" s="816"/>
      <c r="U29" s="817"/>
      <c r="V29" s="821">
        <f>IF(I22&gt;=38400,38400,I22)</f>
        <v>0</v>
      </c>
      <c r="W29" s="822"/>
      <c r="X29" s="822"/>
      <c r="Y29" s="823"/>
    </row>
    <row r="30" spans="1:25" ht="22.5" customHeight="1" thickBot="1">
      <c r="A30" s="827" t="s">
        <v>227</v>
      </c>
      <c r="B30" s="828"/>
      <c r="C30" s="828"/>
      <c r="D30" s="828"/>
      <c r="E30" s="828"/>
      <c r="F30" s="828"/>
      <c r="G30" s="828"/>
      <c r="H30" s="189"/>
      <c r="I30" s="190">
        <f>((D22+E22)*40/100)</f>
        <v>0</v>
      </c>
      <c r="J30" s="191"/>
      <c r="K30" s="191"/>
      <c r="L30" s="818"/>
      <c r="M30" s="819"/>
      <c r="N30" s="819"/>
      <c r="O30" s="819"/>
      <c r="P30" s="819"/>
      <c r="Q30" s="819"/>
      <c r="R30" s="819"/>
      <c r="S30" s="819"/>
      <c r="T30" s="819"/>
      <c r="U30" s="820"/>
      <c r="V30" s="824"/>
      <c r="W30" s="825"/>
      <c r="X30" s="825"/>
      <c r="Y30" s="826"/>
    </row>
  </sheetData>
  <mergeCells count="62">
    <mergeCell ref="A29:G29"/>
    <mergeCell ref="L29:U30"/>
    <mergeCell ref="V29:Y30"/>
    <mergeCell ref="A30:G30"/>
    <mergeCell ref="A26:G26"/>
    <mergeCell ref="H26:I26"/>
    <mergeCell ref="M26:Q26"/>
    <mergeCell ref="R26:Y27"/>
    <mergeCell ref="A27:G27"/>
    <mergeCell ref="H27:I27"/>
    <mergeCell ref="M27:Q27"/>
    <mergeCell ref="A22:C22"/>
    <mergeCell ref="A23:S23"/>
    <mergeCell ref="A24:G24"/>
    <mergeCell ref="H24:I24"/>
    <mergeCell ref="M24:Q24"/>
    <mergeCell ref="R24:Y25"/>
    <mergeCell ref="A25:G25"/>
    <mergeCell ref="H25:I25"/>
    <mergeCell ref="M25:Q2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8:A9"/>
    <mergeCell ref="B8:P8"/>
    <mergeCell ref="Q8:Q9"/>
    <mergeCell ref="R8:X8"/>
    <mergeCell ref="Y8:Y9"/>
    <mergeCell ref="B9:C9"/>
    <mergeCell ref="A6:D6"/>
    <mergeCell ref="E6:P6"/>
    <mergeCell ref="Q6:U6"/>
    <mergeCell ref="V6:Y6"/>
    <mergeCell ref="A7:D7"/>
    <mergeCell ref="E7:P7"/>
    <mergeCell ref="Q7:U7"/>
    <mergeCell ref="V7:Y7"/>
    <mergeCell ref="A4:D4"/>
    <mergeCell ref="A5:D5"/>
    <mergeCell ref="E5:M5"/>
    <mergeCell ref="N5:T5"/>
    <mergeCell ref="V5:Y5"/>
    <mergeCell ref="E4:U4"/>
    <mergeCell ref="V4:Y4"/>
    <mergeCell ref="A1:G1"/>
    <mergeCell ref="H1:Y1"/>
    <mergeCell ref="A2:G3"/>
    <mergeCell ref="H2:Y2"/>
    <mergeCell ref="H3:I3"/>
    <mergeCell ref="J3:M3"/>
    <mergeCell ref="N3:O3"/>
    <mergeCell ref="P3:T3"/>
    <mergeCell ref="U3:Y3"/>
  </mergeCells>
  <printOptions horizontalCentered="1"/>
  <pageMargins left="0.19" right="0.13" top="0.47244094488188981" bottom="0.31496062992125984" header="0.23622047244094491" footer="0.23622047244094491"/>
  <pageSetup paperSize="9" scale="68" orientation="landscape" verticalDpi="180" r:id="rId1"/>
  <headerFooter alignWithMargins="0">
    <oddFooter>&amp;C&amp;A :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0"/>
  <sheetViews>
    <sheetView showGridLines="0" view="pageBreakPreview" topLeftCell="A4" zoomScaleNormal="120" zoomScaleSheetLayoutView="100" workbookViewId="0">
      <selection activeCell="J5" sqref="J5"/>
    </sheetView>
  </sheetViews>
  <sheetFormatPr defaultColWidth="9.1796875" defaultRowHeight="16.5"/>
  <cols>
    <col min="1" max="1" width="4.453125" style="238" customWidth="1"/>
    <col min="2" max="2" width="8.453125" style="239" customWidth="1"/>
    <col min="3" max="3" width="10.453125" style="239" customWidth="1"/>
    <col min="4" max="4" width="16.81640625" style="239" customWidth="1"/>
    <col min="5" max="5" width="17.26953125" style="240" customWidth="1"/>
    <col min="6" max="6" width="21.81640625" style="240" customWidth="1"/>
    <col min="7" max="7" width="11.54296875" style="241" customWidth="1"/>
    <col min="8" max="8" width="14.453125" style="241" customWidth="1"/>
    <col min="9" max="9" width="18.54296875" style="198" customWidth="1"/>
    <col min="10" max="10" width="18.1796875" style="204" bestFit="1" customWidth="1"/>
    <col min="11" max="11" width="10.7265625" style="205" bestFit="1" customWidth="1"/>
    <col min="12" max="12" width="17.1796875" style="205" bestFit="1" customWidth="1"/>
    <col min="13" max="15" width="9.1796875" style="205"/>
    <col min="16" max="16" width="22.26953125" style="205" customWidth="1"/>
    <col min="17" max="256" width="9.1796875" style="205"/>
    <col min="257" max="257" width="4.453125" style="205" customWidth="1"/>
    <col min="258" max="258" width="8.453125" style="205" customWidth="1"/>
    <col min="259" max="259" width="10.453125" style="205" customWidth="1"/>
    <col min="260" max="260" width="16.81640625" style="205" customWidth="1"/>
    <col min="261" max="261" width="17.26953125" style="205" customWidth="1"/>
    <col min="262" max="262" width="21.81640625" style="205" customWidth="1"/>
    <col min="263" max="263" width="11.54296875" style="205" customWidth="1"/>
    <col min="264" max="264" width="14.453125" style="205" customWidth="1"/>
    <col min="265" max="265" width="18.54296875" style="205" customWidth="1"/>
    <col min="266" max="266" width="18.1796875" style="205" bestFit="1" customWidth="1"/>
    <col min="267" max="267" width="10.7265625" style="205" bestFit="1" customWidth="1"/>
    <col min="268" max="268" width="17.1796875" style="205" bestFit="1" customWidth="1"/>
    <col min="269" max="271" width="9.1796875" style="205"/>
    <col min="272" max="272" width="22.26953125" style="205" customWidth="1"/>
    <col min="273" max="512" width="9.1796875" style="205"/>
    <col min="513" max="513" width="4.453125" style="205" customWidth="1"/>
    <col min="514" max="514" width="8.453125" style="205" customWidth="1"/>
    <col min="515" max="515" width="10.453125" style="205" customWidth="1"/>
    <col min="516" max="516" width="16.81640625" style="205" customWidth="1"/>
    <col min="517" max="517" width="17.26953125" style="205" customWidth="1"/>
    <col min="518" max="518" width="21.81640625" style="205" customWidth="1"/>
    <col min="519" max="519" width="11.54296875" style="205" customWidth="1"/>
    <col min="520" max="520" width="14.453125" style="205" customWidth="1"/>
    <col min="521" max="521" width="18.54296875" style="205" customWidth="1"/>
    <col min="522" max="522" width="18.1796875" style="205" bestFit="1" customWidth="1"/>
    <col min="523" max="523" width="10.7265625" style="205" bestFit="1" customWidth="1"/>
    <col min="524" max="524" width="17.1796875" style="205" bestFit="1" customWidth="1"/>
    <col min="525" max="527" width="9.1796875" style="205"/>
    <col min="528" max="528" width="22.26953125" style="205" customWidth="1"/>
    <col min="529" max="768" width="9.1796875" style="205"/>
    <col min="769" max="769" width="4.453125" style="205" customWidth="1"/>
    <col min="770" max="770" width="8.453125" style="205" customWidth="1"/>
    <col min="771" max="771" width="10.453125" style="205" customWidth="1"/>
    <col min="772" max="772" width="16.81640625" style="205" customWidth="1"/>
    <col min="773" max="773" width="17.26953125" style="205" customWidth="1"/>
    <col min="774" max="774" width="21.81640625" style="205" customWidth="1"/>
    <col min="775" max="775" width="11.54296875" style="205" customWidth="1"/>
    <col min="776" max="776" width="14.453125" style="205" customWidth="1"/>
    <col min="777" max="777" width="18.54296875" style="205" customWidth="1"/>
    <col min="778" max="778" width="18.1796875" style="205" bestFit="1" customWidth="1"/>
    <col min="779" max="779" width="10.7265625" style="205" bestFit="1" customWidth="1"/>
    <col min="780" max="780" width="17.1796875" style="205" bestFit="1" customWidth="1"/>
    <col min="781" max="783" width="9.1796875" style="205"/>
    <col min="784" max="784" width="22.26953125" style="205" customWidth="1"/>
    <col min="785" max="1024" width="9.1796875" style="205"/>
    <col min="1025" max="1025" width="4.453125" style="205" customWidth="1"/>
    <col min="1026" max="1026" width="8.453125" style="205" customWidth="1"/>
    <col min="1027" max="1027" width="10.453125" style="205" customWidth="1"/>
    <col min="1028" max="1028" width="16.81640625" style="205" customWidth="1"/>
    <col min="1029" max="1029" width="17.26953125" style="205" customWidth="1"/>
    <col min="1030" max="1030" width="21.81640625" style="205" customWidth="1"/>
    <col min="1031" max="1031" width="11.54296875" style="205" customWidth="1"/>
    <col min="1032" max="1032" width="14.453125" style="205" customWidth="1"/>
    <col min="1033" max="1033" width="18.54296875" style="205" customWidth="1"/>
    <col min="1034" max="1034" width="18.1796875" style="205" bestFit="1" customWidth="1"/>
    <col min="1035" max="1035" width="10.7265625" style="205" bestFit="1" customWidth="1"/>
    <col min="1036" max="1036" width="17.1796875" style="205" bestFit="1" customWidth="1"/>
    <col min="1037" max="1039" width="9.1796875" style="205"/>
    <col min="1040" max="1040" width="22.26953125" style="205" customWidth="1"/>
    <col min="1041" max="1280" width="9.1796875" style="205"/>
    <col min="1281" max="1281" width="4.453125" style="205" customWidth="1"/>
    <col min="1282" max="1282" width="8.453125" style="205" customWidth="1"/>
    <col min="1283" max="1283" width="10.453125" style="205" customWidth="1"/>
    <col min="1284" max="1284" width="16.81640625" style="205" customWidth="1"/>
    <col min="1285" max="1285" width="17.26953125" style="205" customWidth="1"/>
    <col min="1286" max="1286" width="21.81640625" style="205" customWidth="1"/>
    <col min="1287" max="1287" width="11.54296875" style="205" customWidth="1"/>
    <col min="1288" max="1288" width="14.453125" style="205" customWidth="1"/>
    <col min="1289" max="1289" width="18.54296875" style="205" customWidth="1"/>
    <col min="1290" max="1290" width="18.1796875" style="205" bestFit="1" customWidth="1"/>
    <col min="1291" max="1291" width="10.7265625" style="205" bestFit="1" customWidth="1"/>
    <col min="1292" max="1292" width="17.1796875" style="205" bestFit="1" customWidth="1"/>
    <col min="1293" max="1295" width="9.1796875" style="205"/>
    <col min="1296" max="1296" width="22.26953125" style="205" customWidth="1"/>
    <col min="1297" max="1536" width="9.1796875" style="205"/>
    <col min="1537" max="1537" width="4.453125" style="205" customWidth="1"/>
    <col min="1538" max="1538" width="8.453125" style="205" customWidth="1"/>
    <col min="1539" max="1539" width="10.453125" style="205" customWidth="1"/>
    <col min="1540" max="1540" width="16.81640625" style="205" customWidth="1"/>
    <col min="1541" max="1541" width="17.26953125" style="205" customWidth="1"/>
    <col min="1542" max="1542" width="21.81640625" style="205" customWidth="1"/>
    <col min="1543" max="1543" width="11.54296875" style="205" customWidth="1"/>
    <col min="1544" max="1544" width="14.453125" style="205" customWidth="1"/>
    <col min="1545" max="1545" width="18.54296875" style="205" customWidth="1"/>
    <col min="1546" max="1546" width="18.1796875" style="205" bestFit="1" customWidth="1"/>
    <col min="1547" max="1547" width="10.7265625" style="205" bestFit="1" customWidth="1"/>
    <col min="1548" max="1548" width="17.1796875" style="205" bestFit="1" customWidth="1"/>
    <col min="1549" max="1551" width="9.1796875" style="205"/>
    <col min="1552" max="1552" width="22.26953125" style="205" customWidth="1"/>
    <col min="1553" max="1792" width="9.1796875" style="205"/>
    <col min="1793" max="1793" width="4.453125" style="205" customWidth="1"/>
    <col min="1794" max="1794" width="8.453125" style="205" customWidth="1"/>
    <col min="1795" max="1795" width="10.453125" style="205" customWidth="1"/>
    <col min="1796" max="1796" width="16.81640625" style="205" customWidth="1"/>
    <col min="1797" max="1797" width="17.26953125" style="205" customWidth="1"/>
    <col min="1798" max="1798" width="21.81640625" style="205" customWidth="1"/>
    <col min="1799" max="1799" width="11.54296875" style="205" customWidth="1"/>
    <col min="1800" max="1800" width="14.453125" style="205" customWidth="1"/>
    <col min="1801" max="1801" width="18.54296875" style="205" customWidth="1"/>
    <col min="1802" max="1802" width="18.1796875" style="205" bestFit="1" customWidth="1"/>
    <col min="1803" max="1803" width="10.7265625" style="205" bestFit="1" customWidth="1"/>
    <col min="1804" max="1804" width="17.1796875" style="205" bestFit="1" customWidth="1"/>
    <col min="1805" max="1807" width="9.1796875" style="205"/>
    <col min="1808" max="1808" width="22.26953125" style="205" customWidth="1"/>
    <col min="1809" max="2048" width="9.1796875" style="205"/>
    <col min="2049" max="2049" width="4.453125" style="205" customWidth="1"/>
    <col min="2050" max="2050" width="8.453125" style="205" customWidth="1"/>
    <col min="2051" max="2051" width="10.453125" style="205" customWidth="1"/>
    <col min="2052" max="2052" width="16.81640625" style="205" customWidth="1"/>
    <col min="2053" max="2053" width="17.26953125" style="205" customWidth="1"/>
    <col min="2054" max="2054" width="21.81640625" style="205" customWidth="1"/>
    <col min="2055" max="2055" width="11.54296875" style="205" customWidth="1"/>
    <col min="2056" max="2056" width="14.453125" style="205" customWidth="1"/>
    <col min="2057" max="2057" width="18.54296875" style="205" customWidth="1"/>
    <col min="2058" max="2058" width="18.1796875" style="205" bestFit="1" customWidth="1"/>
    <col min="2059" max="2059" width="10.7265625" style="205" bestFit="1" customWidth="1"/>
    <col min="2060" max="2060" width="17.1796875" style="205" bestFit="1" customWidth="1"/>
    <col min="2061" max="2063" width="9.1796875" style="205"/>
    <col min="2064" max="2064" width="22.26953125" style="205" customWidth="1"/>
    <col min="2065" max="2304" width="9.1796875" style="205"/>
    <col min="2305" max="2305" width="4.453125" style="205" customWidth="1"/>
    <col min="2306" max="2306" width="8.453125" style="205" customWidth="1"/>
    <col min="2307" max="2307" width="10.453125" style="205" customWidth="1"/>
    <col min="2308" max="2308" width="16.81640625" style="205" customWidth="1"/>
    <col min="2309" max="2309" width="17.26953125" style="205" customWidth="1"/>
    <col min="2310" max="2310" width="21.81640625" style="205" customWidth="1"/>
    <col min="2311" max="2311" width="11.54296875" style="205" customWidth="1"/>
    <col min="2312" max="2312" width="14.453125" style="205" customWidth="1"/>
    <col min="2313" max="2313" width="18.54296875" style="205" customWidth="1"/>
    <col min="2314" max="2314" width="18.1796875" style="205" bestFit="1" customWidth="1"/>
    <col min="2315" max="2315" width="10.7265625" style="205" bestFit="1" customWidth="1"/>
    <col min="2316" max="2316" width="17.1796875" style="205" bestFit="1" customWidth="1"/>
    <col min="2317" max="2319" width="9.1796875" style="205"/>
    <col min="2320" max="2320" width="22.26953125" style="205" customWidth="1"/>
    <col min="2321" max="2560" width="9.1796875" style="205"/>
    <col min="2561" max="2561" width="4.453125" style="205" customWidth="1"/>
    <col min="2562" max="2562" width="8.453125" style="205" customWidth="1"/>
    <col min="2563" max="2563" width="10.453125" style="205" customWidth="1"/>
    <col min="2564" max="2564" width="16.81640625" style="205" customWidth="1"/>
    <col min="2565" max="2565" width="17.26953125" style="205" customWidth="1"/>
    <col min="2566" max="2566" width="21.81640625" style="205" customWidth="1"/>
    <col min="2567" max="2567" width="11.54296875" style="205" customWidth="1"/>
    <col min="2568" max="2568" width="14.453125" style="205" customWidth="1"/>
    <col min="2569" max="2569" width="18.54296875" style="205" customWidth="1"/>
    <col min="2570" max="2570" width="18.1796875" style="205" bestFit="1" customWidth="1"/>
    <col min="2571" max="2571" width="10.7265625" style="205" bestFit="1" customWidth="1"/>
    <col min="2572" max="2572" width="17.1796875" style="205" bestFit="1" customWidth="1"/>
    <col min="2573" max="2575" width="9.1796875" style="205"/>
    <col min="2576" max="2576" width="22.26953125" style="205" customWidth="1"/>
    <col min="2577" max="2816" width="9.1796875" style="205"/>
    <col min="2817" max="2817" width="4.453125" style="205" customWidth="1"/>
    <col min="2818" max="2818" width="8.453125" style="205" customWidth="1"/>
    <col min="2819" max="2819" width="10.453125" style="205" customWidth="1"/>
    <col min="2820" max="2820" width="16.81640625" style="205" customWidth="1"/>
    <col min="2821" max="2821" width="17.26953125" style="205" customWidth="1"/>
    <col min="2822" max="2822" width="21.81640625" style="205" customWidth="1"/>
    <col min="2823" max="2823" width="11.54296875" style="205" customWidth="1"/>
    <col min="2824" max="2824" width="14.453125" style="205" customWidth="1"/>
    <col min="2825" max="2825" width="18.54296875" style="205" customWidth="1"/>
    <col min="2826" max="2826" width="18.1796875" style="205" bestFit="1" customWidth="1"/>
    <col min="2827" max="2827" width="10.7265625" style="205" bestFit="1" customWidth="1"/>
    <col min="2828" max="2828" width="17.1796875" style="205" bestFit="1" customWidth="1"/>
    <col min="2829" max="2831" width="9.1796875" style="205"/>
    <col min="2832" max="2832" width="22.26953125" style="205" customWidth="1"/>
    <col min="2833" max="3072" width="9.1796875" style="205"/>
    <col min="3073" max="3073" width="4.453125" style="205" customWidth="1"/>
    <col min="3074" max="3074" width="8.453125" style="205" customWidth="1"/>
    <col min="3075" max="3075" width="10.453125" style="205" customWidth="1"/>
    <col min="3076" max="3076" width="16.81640625" style="205" customWidth="1"/>
    <col min="3077" max="3077" width="17.26953125" style="205" customWidth="1"/>
    <col min="3078" max="3078" width="21.81640625" style="205" customWidth="1"/>
    <col min="3079" max="3079" width="11.54296875" style="205" customWidth="1"/>
    <col min="3080" max="3080" width="14.453125" style="205" customWidth="1"/>
    <col min="3081" max="3081" width="18.54296875" style="205" customWidth="1"/>
    <col min="3082" max="3082" width="18.1796875" style="205" bestFit="1" customWidth="1"/>
    <col min="3083" max="3083" width="10.7265625" style="205" bestFit="1" customWidth="1"/>
    <col min="3084" max="3084" width="17.1796875" style="205" bestFit="1" customWidth="1"/>
    <col min="3085" max="3087" width="9.1796875" style="205"/>
    <col min="3088" max="3088" width="22.26953125" style="205" customWidth="1"/>
    <col min="3089" max="3328" width="9.1796875" style="205"/>
    <col min="3329" max="3329" width="4.453125" style="205" customWidth="1"/>
    <col min="3330" max="3330" width="8.453125" style="205" customWidth="1"/>
    <col min="3331" max="3331" width="10.453125" style="205" customWidth="1"/>
    <col min="3332" max="3332" width="16.81640625" style="205" customWidth="1"/>
    <col min="3333" max="3333" width="17.26953125" style="205" customWidth="1"/>
    <col min="3334" max="3334" width="21.81640625" style="205" customWidth="1"/>
    <col min="3335" max="3335" width="11.54296875" style="205" customWidth="1"/>
    <col min="3336" max="3336" width="14.453125" style="205" customWidth="1"/>
    <col min="3337" max="3337" width="18.54296875" style="205" customWidth="1"/>
    <col min="3338" max="3338" width="18.1796875" style="205" bestFit="1" customWidth="1"/>
    <col min="3339" max="3339" width="10.7265625" style="205" bestFit="1" customWidth="1"/>
    <col min="3340" max="3340" width="17.1796875" style="205" bestFit="1" customWidth="1"/>
    <col min="3341" max="3343" width="9.1796875" style="205"/>
    <col min="3344" max="3344" width="22.26953125" style="205" customWidth="1"/>
    <col min="3345" max="3584" width="9.1796875" style="205"/>
    <col min="3585" max="3585" width="4.453125" style="205" customWidth="1"/>
    <col min="3586" max="3586" width="8.453125" style="205" customWidth="1"/>
    <col min="3587" max="3587" width="10.453125" style="205" customWidth="1"/>
    <col min="3588" max="3588" width="16.81640625" style="205" customWidth="1"/>
    <col min="3589" max="3589" width="17.26953125" style="205" customWidth="1"/>
    <col min="3590" max="3590" width="21.81640625" style="205" customWidth="1"/>
    <col min="3591" max="3591" width="11.54296875" style="205" customWidth="1"/>
    <col min="3592" max="3592" width="14.453125" style="205" customWidth="1"/>
    <col min="3593" max="3593" width="18.54296875" style="205" customWidth="1"/>
    <col min="3594" max="3594" width="18.1796875" style="205" bestFit="1" customWidth="1"/>
    <col min="3595" max="3595" width="10.7265625" style="205" bestFit="1" customWidth="1"/>
    <col min="3596" max="3596" width="17.1796875" style="205" bestFit="1" customWidth="1"/>
    <col min="3597" max="3599" width="9.1796875" style="205"/>
    <col min="3600" max="3600" width="22.26953125" style="205" customWidth="1"/>
    <col min="3601" max="3840" width="9.1796875" style="205"/>
    <col min="3841" max="3841" width="4.453125" style="205" customWidth="1"/>
    <col min="3842" max="3842" width="8.453125" style="205" customWidth="1"/>
    <col min="3843" max="3843" width="10.453125" style="205" customWidth="1"/>
    <col min="3844" max="3844" width="16.81640625" style="205" customWidth="1"/>
    <col min="3845" max="3845" width="17.26953125" style="205" customWidth="1"/>
    <col min="3846" max="3846" width="21.81640625" style="205" customWidth="1"/>
    <col min="3847" max="3847" width="11.54296875" style="205" customWidth="1"/>
    <col min="3848" max="3848" width="14.453125" style="205" customWidth="1"/>
    <col min="3849" max="3849" width="18.54296875" style="205" customWidth="1"/>
    <col min="3850" max="3850" width="18.1796875" style="205" bestFit="1" customWidth="1"/>
    <col min="3851" max="3851" width="10.7265625" style="205" bestFit="1" customWidth="1"/>
    <col min="3852" max="3852" width="17.1796875" style="205" bestFit="1" customWidth="1"/>
    <col min="3853" max="3855" width="9.1796875" style="205"/>
    <col min="3856" max="3856" width="22.26953125" style="205" customWidth="1"/>
    <col min="3857" max="4096" width="9.1796875" style="205"/>
    <col min="4097" max="4097" width="4.453125" style="205" customWidth="1"/>
    <col min="4098" max="4098" width="8.453125" style="205" customWidth="1"/>
    <col min="4099" max="4099" width="10.453125" style="205" customWidth="1"/>
    <col min="4100" max="4100" width="16.81640625" style="205" customWidth="1"/>
    <col min="4101" max="4101" width="17.26953125" style="205" customWidth="1"/>
    <col min="4102" max="4102" width="21.81640625" style="205" customWidth="1"/>
    <col min="4103" max="4103" width="11.54296875" style="205" customWidth="1"/>
    <col min="4104" max="4104" width="14.453125" style="205" customWidth="1"/>
    <col min="4105" max="4105" width="18.54296875" style="205" customWidth="1"/>
    <col min="4106" max="4106" width="18.1796875" style="205" bestFit="1" customWidth="1"/>
    <col min="4107" max="4107" width="10.7265625" style="205" bestFit="1" customWidth="1"/>
    <col min="4108" max="4108" width="17.1796875" style="205" bestFit="1" customWidth="1"/>
    <col min="4109" max="4111" width="9.1796875" style="205"/>
    <col min="4112" max="4112" width="22.26953125" style="205" customWidth="1"/>
    <col min="4113" max="4352" width="9.1796875" style="205"/>
    <col min="4353" max="4353" width="4.453125" style="205" customWidth="1"/>
    <col min="4354" max="4354" width="8.453125" style="205" customWidth="1"/>
    <col min="4355" max="4355" width="10.453125" style="205" customWidth="1"/>
    <col min="4356" max="4356" width="16.81640625" style="205" customWidth="1"/>
    <col min="4357" max="4357" width="17.26953125" style="205" customWidth="1"/>
    <col min="4358" max="4358" width="21.81640625" style="205" customWidth="1"/>
    <col min="4359" max="4359" width="11.54296875" style="205" customWidth="1"/>
    <col min="4360" max="4360" width="14.453125" style="205" customWidth="1"/>
    <col min="4361" max="4361" width="18.54296875" style="205" customWidth="1"/>
    <col min="4362" max="4362" width="18.1796875" style="205" bestFit="1" customWidth="1"/>
    <col min="4363" max="4363" width="10.7265625" style="205" bestFit="1" customWidth="1"/>
    <col min="4364" max="4364" width="17.1796875" style="205" bestFit="1" customWidth="1"/>
    <col min="4365" max="4367" width="9.1796875" style="205"/>
    <col min="4368" max="4368" width="22.26953125" style="205" customWidth="1"/>
    <col min="4369" max="4608" width="9.1796875" style="205"/>
    <col min="4609" max="4609" width="4.453125" style="205" customWidth="1"/>
    <col min="4610" max="4610" width="8.453125" style="205" customWidth="1"/>
    <col min="4611" max="4611" width="10.453125" style="205" customWidth="1"/>
    <col min="4612" max="4612" width="16.81640625" style="205" customWidth="1"/>
    <col min="4613" max="4613" width="17.26953125" style="205" customWidth="1"/>
    <col min="4614" max="4614" width="21.81640625" style="205" customWidth="1"/>
    <col min="4615" max="4615" width="11.54296875" style="205" customWidth="1"/>
    <col min="4616" max="4616" width="14.453125" style="205" customWidth="1"/>
    <col min="4617" max="4617" width="18.54296875" style="205" customWidth="1"/>
    <col min="4618" max="4618" width="18.1796875" style="205" bestFit="1" customWidth="1"/>
    <col min="4619" max="4619" width="10.7265625" style="205" bestFit="1" customWidth="1"/>
    <col min="4620" max="4620" width="17.1796875" style="205" bestFit="1" customWidth="1"/>
    <col min="4621" max="4623" width="9.1796875" style="205"/>
    <col min="4624" max="4624" width="22.26953125" style="205" customWidth="1"/>
    <col min="4625" max="4864" width="9.1796875" style="205"/>
    <col min="4865" max="4865" width="4.453125" style="205" customWidth="1"/>
    <col min="4866" max="4866" width="8.453125" style="205" customWidth="1"/>
    <col min="4867" max="4867" width="10.453125" style="205" customWidth="1"/>
    <col min="4868" max="4868" width="16.81640625" style="205" customWidth="1"/>
    <col min="4869" max="4869" width="17.26953125" style="205" customWidth="1"/>
    <col min="4870" max="4870" width="21.81640625" style="205" customWidth="1"/>
    <col min="4871" max="4871" width="11.54296875" style="205" customWidth="1"/>
    <col min="4872" max="4872" width="14.453125" style="205" customWidth="1"/>
    <col min="4873" max="4873" width="18.54296875" style="205" customWidth="1"/>
    <col min="4874" max="4874" width="18.1796875" style="205" bestFit="1" customWidth="1"/>
    <col min="4875" max="4875" width="10.7265625" style="205" bestFit="1" customWidth="1"/>
    <col min="4876" max="4876" width="17.1796875" style="205" bestFit="1" customWidth="1"/>
    <col min="4877" max="4879" width="9.1796875" style="205"/>
    <col min="4880" max="4880" width="22.26953125" style="205" customWidth="1"/>
    <col min="4881" max="5120" width="9.1796875" style="205"/>
    <col min="5121" max="5121" width="4.453125" style="205" customWidth="1"/>
    <col min="5122" max="5122" width="8.453125" style="205" customWidth="1"/>
    <col min="5123" max="5123" width="10.453125" style="205" customWidth="1"/>
    <col min="5124" max="5124" width="16.81640625" style="205" customWidth="1"/>
    <col min="5125" max="5125" width="17.26953125" style="205" customWidth="1"/>
    <col min="5126" max="5126" width="21.81640625" style="205" customWidth="1"/>
    <col min="5127" max="5127" width="11.54296875" style="205" customWidth="1"/>
    <col min="5128" max="5128" width="14.453125" style="205" customWidth="1"/>
    <col min="5129" max="5129" width="18.54296875" style="205" customWidth="1"/>
    <col min="5130" max="5130" width="18.1796875" style="205" bestFit="1" customWidth="1"/>
    <col min="5131" max="5131" width="10.7265625" style="205" bestFit="1" customWidth="1"/>
    <col min="5132" max="5132" width="17.1796875" style="205" bestFit="1" customWidth="1"/>
    <col min="5133" max="5135" width="9.1796875" style="205"/>
    <col min="5136" max="5136" width="22.26953125" style="205" customWidth="1"/>
    <col min="5137" max="5376" width="9.1796875" style="205"/>
    <col min="5377" max="5377" width="4.453125" style="205" customWidth="1"/>
    <col min="5378" max="5378" width="8.453125" style="205" customWidth="1"/>
    <col min="5379" max="5379" width="10.453125" style="205" customWidth="1"/>
    <col min="5380" max="5380" width="16.81640625" style="205" customWidth="1"/>
    <col min="5381" max="5381" width="17.26953125" style="205" customWidth="1"/>
    <col min="5382" max="5382" width="21.81640625" style="205" customWidth="1"/>
    <col min="5383" max="5383" width="11.54296875" style="205" customWidth="1"/>
    <col min="5384" max="5384" width="14.453125" style="205" customWidth="1"/>
    <col min="5385" max="5385" width="18.54296875" style="205" customWidth="1"/>
    <col min="5386" max="5386" width="18.1796875" style="205" bestFit="1" customWidth="1"/>
    <col min="5387" max="5387" width="10.7265625" style="205" bestFit="1" customWidth="1"/>
    <col min="5388" max="5388" width="17.1796875" style="205" bestFit="1" customWidth="1"/>
    <col min="5389" max="5391" width="9.1796875" style="205"/>
    <col min="5392" max="5392" width="22.26953125" style="205" customWidth="1"/>
    <col min="5393" max="5632" width="9.1796875" style="205"/>
    <col min="5633" max="5633" width="4.453125" style="205" customWidth="1"/>
    <col min="5634" max="5634" width="8.453125" style="205" customWidth="1"/>
    <col min="5635" max="5635" width="10.453125" style="205" customWidth="1"/>
    <col min="5636" max="5636" width="16.81640625" style="205" customWidth="1"/>
    <col min="5637" max="5637" width="17.26953125" style="205" customWidth="1"/>
    <col min="5638" max="5638" width="21.81640625" style="205" customWidth="1"/>
    <col min="5639" max="5639" width="11.54296875" style="205" customWidth="1"/>
    <col min="5640" max="5640" width="14.453125" style="205" customWidth="1"/>
    <col min="5641" max="5641" width="18.54296875" style="205" customWidth="1"/>
    <col min="5642" max="5642" width="18.1796875" style="205" bestFit="1" customWidth="1"/>
    <col min="5643" max="5643" width="10.7265625" style="205" bestFit="1" customWidth="1"/>
    <col min="5644" max="5644" width="17.1796875" style="205" bestFit="1" customWidth="1"/>
    <col min="5645" max="5647" width="9.1796875" style="205"/>
    <col min="5648" max="5648" width="22.26953125" style="205" customWidth="1"/>
    <col min="5649" max="5888" width="9.1796875" style="205"/>
    <col min="5889" max="5889" width="4.453125" style="205" customWidth="1"/>
    <col min="5890" max="5890" width="8.453125" style="205" customWidth="1"/>
    <col min="5891" max="5891" width="10.453125" style="205" customWidth="1"/>
    <col min="5892" max="5892" width="16.81640625" style="205" customWidth="1"/>
    <col min="5893" max="5893" width="17.26953125" style="205" customWidth="1"/>
    <col min="5894" max="5894" width="21.81640625" style="205" customWidth="1"/>
    <col min="5895" max="5895" width="11.54296875" style="205" customWidth="1"/>
    <col min="5896" max="5896" width="14.453125" style="205" customWidth="1"/>
    <col min="5897" max="5897" width="18.54296875" style="205" customWidth="1"/>
    <col min="5898" max="5898" width="18.1796875" style="205" bestFit="1" customWidth="1"/>
    <col min="5899" max="5899" width="10.7265625" style="205" bestFit="1" customWidth="1"/>
    <col min="5900" max="5900" width="17.1796875" style="205" bestFit="1" customWidth="1"/>
    <col min="5901" max="5903" width="9.1796875" style="205"/>
    <col min="5904" max="5904" width="22.26953125" style="205" customWidth="1"/>
    <col min="5905" max="6144" width="9.1796875" style="205"/>
    <col min="6145" max="6145" width="4.453125" style="205" customWidth="1"/>
    <col min="6146" max="6146" width="8.453125" style="205" customWidth="1"/>
    <col min="6147" max="6147" width="10.453125" style="205" customWidth="1"/>
    <col min="6148" max="6148" width="16.81640625" style="205" customWidth="1"/>
    <col min="6149" max="6149" width="17.26953125" style="205" customWidth="1"/>
    <col min="6150" max="6150" width="21.81640625" style="205" customWidth="1"/>
    <col min="6151" max="6151" width="11.54296875" style="205" customWidth="1"/>
    <col min="6152" max="6152" width="14.453125" style="205" customWidth="1"/>
    <col min="6153" max="6153" width="18.54296875" style="205" customWidth="1"/>
    <col min="6154" max="6154" width="18.1796875" style="205" bestFit="1" customWidth="1"/>
    <col min="6155" max="6155" width="10.7265625" style="205" bestFit="1" customWidth="1"/>
    <col min="6156" max="6156" width="17.1796875" style="205" bestFit="1" customWidth="1"/>
    <col min="6157" max="6159" width="9.1796875" style="205"/>
    <col min="6160" max="6160" width="22.26953125" style="205" customWidth="1"/>
    <col min="6161" max="6400" width="9.1796875" style="205"/>
    <col min="6401" max="6401" width="4.453125" style="205" customWidth="1"/>
    <col min="6402" max="6402" width="8.453125" style="205" customWidth="1"/>
    <col min="6403" max="6403" width="10.453125" style="205" customWidth="1"/>
    <col min="6404" max="6404" width="16.81640625" style="205" customWidth="1"/>
    <col min="6405" max="6405" width="17.26953125" style="205" customWidth="1"/>
    <col min="6406" max="6406" width="21.81640625" style="205" customWidth="1"/>
    <col min="6407" max="6407" width="11.54296875" style="205" customWidth="1"/>
    <col min="6408" max="6408" width="14.453125" style="205" customWidth="1"/>
    <col min="6409" max="6409" width="18.54296875" style="205" customWidth="1"/>
    <col min="6410" max="6410" width="18.1796875" style="205" bestFit="1" customWidth="1"/>
    <col min="6411" max="6411" width="10.7265625" style="205" bestFit="1" customWidth="1"/>
    <col min="6412" max="6412" width="17.1796875" style="205" bestFit="1" customWidth="1"/>
    <col min="6413" max="6415" width="9.1796875" style="205"/>
    <col min="6416" max="6416" width="22.26953125" style="205" customWidth="1"/>
    <col min="6417" max="6656" width="9.1796875" style="205"/>
    <col min="6657" max="6657" width="4.453125" style="205" customWidth="1"/>
    <col min="6658" max="6658" width="8.453125" style="205" customWidth="1"/>
    <col min="6659" max="6659" width="10.453125" style="205" customWidth="1"/>
    <col min="6660" max="6660" width="16.81640625" style="205" customWidth="1"/>
    <col min="6661" max="6661" width="17.26953125" style="205" customWidth="1"/>
    <col min="6662" max="6662" width="21.81640625" style="205" customWidth="1"/>
    <col min="6663" max="6663" width="11.54296875" style="205" customWidth="1"/>
    <col min="6664" max="6664" width="14.453125" style="205" customWidth="1"/>
    <col min="6665" max="6665" width="18.54296875" style="205" customWidth="1"/>
    <col min="6666" max="6666" width="18.1796875" style="205" bestFit="1" customWidth="1"/>
    <col min="6667" max="6667" width="10.7265625" style="205" bestFit="1" customWidth="1"/>
    <col min="6668" max="6668" width="17.1796875" style="205" bestFit="1" customWidth="1"/>
    <col min="6669" max="6671" width="9.1796875" style="205"/>
    <col min="6672" max="6672" width="22.26953125" style="205" customWidth="1"/>
    <col min="6673" max="6912" width="9.1796875" style="205"/>
    <col min="6913" max="6913" width="4.453125" style="205" customWidth="1"/>
    <col min="6914" max="6914" width="8.453125" style="205" customWidth="1"/>
    <col min="6915" max="6915" width="10.453125" style="205" customWidth="1"/>
    <col min="6916" max="6916" width="16.81640625" style="205" customWidth="1"/>
    <col min="6917" max="6917" width="17.26953125" style="205" customWidth="1"/>
    <col min="6918" max="6918" width="21.81640625" style="205" customWidth="1"/>
    <col min="6919" max="6919" width="11.54296875" style="205" customWidth="1"/>
    <col min="6920" max="6920" width="14.453125" style="205" customWidth="1"/>
    <col min="6921" max="6921" width="18.54296875" style="205" customWidth="1"/>
    <col min="6922" max="6922" width="18.1796875" style="205" bestFit="1" customWidth="1"/>
    <col min="6923" max="6923" width="10.7265625" style="205" bestFit="1" customWidth="1"/>
    <col min="6924" max="6924" width="17.1796875" style="205" bestFit="1" customWidth="1"/>
    <col min="6925" max="6927" width="9.1796875" style="205"/>
    <col min="6928" max="6928" width="22.26953125" style="205" customWidth="1"/>
    <col min="6929" max="7168" width="9.1796875" style="205"/>
    <col min="7169" max="7169" width="4.453125" style="205" customWidth="1"/>
    <col min="7170" max="7170" width="8.453125" style="205" customWidth="1"/>
    <col min="7171" max="7171" width="10.453125" style="205" customWidth="1"/>
    <col min="7172" max="7172" width="16.81640625" style="205" customWidth="1"/>
    <col min="7173" max="7173" width="17.26953125" style="205" customWidth="1"/>
    <col min="7174" max="7174" width="21.81640625" style="205" customWidth="1"/>
    <col min="7175" max="7175" width="11.54296875" style="205" customWidth="1"/>
    <col min="7176" max="7176" width="14.453125" style="205" customWidth="1"/>
    <col min="7177" max="7177" width="18.54296875" style="205" customWidth="1"/>
    <col min="7178" max="7178" width="18.1796875" style="205" bestFit="1" customWidth="1"/>
    <col min="7179" max="7179" width="10.7265625" style="205" bestFit="1" customWidth="1"/>
    <col min="7180" max="7180" width="17.1796875" style="205" bestFit="1" customWidth="1"/>
    <col min="7181" max="7183" width="9.1796875" style="205"/>
    <col min="7184" max="7184" width="22.26953125" style="205" customWidth="1"/>
    <col min="7185" max="7424" width="9.1796875" style="205"/>
    <col min="7425" max="7425" width="4.453125" style="205" customWidth="1"/>
    <col min="7426" max="7426" width="8.453125" style="205" customWidth="1"/>
    <col min="7427" max="7427" width="10.453125" style="205" customWidth="1"/>
    <col min="7428" max="7428" width="16.81640625" style="205" customWidth="1"/>
    <col min="7429" max="7429" width="17.26953125" style="205" customWidth="1"/>
    <col min="7430" max="7430" width="21.81640625" style="205" customWidth="1"/>
    <col min="7431" max="7431" width="11.54296875" style="205" customWidth="1"/>
    <col min="7432" max="7432" width="14.453125" style="205" customWidth="1"/>
    <col min="7433" max="7433" width="18.54296875" style="205" customWidth="1"/>
    <col min="7434" max="7434" width="18.1796875" style="205" bestFit="1" customWidth="1"/>
    <col min="7435" max="7435" width="10.7265625" style="205" bestFit="1" customWidth="1"/>
    <col min="7436" max="7436" width="17.1796875" style="205" bestFit="1" customWidth="1"/>
    <col min="7437" max="7439" width="9.1796875" style="205"/>
    <col min="7440" max="7440" width="22.26953125" style="205" customWidth="1"/>
    <col min="7441" max="7680" width="9.1796875" style="205"/>
    <col min="7681" max="7681" width="4.453125" style="205" customWidth="1"/>
    <col min="7682" max="7682" width="8.453125" style="205" customWidth="1"/>
    <col min="7683" max="7683" width="10.453125" style="205" customWidth="1"/>
    <col min="7684" max="7684" width="16.81640625" style="205" customWidth="1"/>
    <col min="7685" max="7685" width="17.26953125" style="205" customWidth="1"/>
    <col min="7686" max="7686" width="21.81640625" style="205" customWidth="1"/>
    <col min="7687" max="7687" width="11.54296875" style="205" customWidth="1"/>
    <col min="7688" max="7688" width="14.453125" style="205" customWidth="1"/>
    <col min="7689" max="7689" width="18.54296875" style="205" customWidth="1"/>
    <col min="7690" max="7690" width="18.1796875" style="205" bestFit="1" customWidth="1"/>
    <col min="7691" max="7691" width="10.7265625" style="205" bestFit="1" customWidth="1"/>
    <col min="7692" max="7692" width="17.1796875" style="205" bestFit="1" customWidth="1"/>
    <col min="7693" max="7695" width="9.1796875" style="205"/>
    <col min="7696" max="7696" width="22.26953125" style="205" customWidth="1"/>
    <col min="7697" max="7936" width="9.1796875" style="205"/>
    <col min="7937" max="7937" width="4.453125" style="205" customWidth="1"/>
    <col min="7938" max="7938" width="8.453125" style="205" customWidth="1"/>
    <col min="7939" max="7939" width="10.453125" style="205" customWidth="1"/>
    <col min="7940" max="7940" width="16.81640625" style="205" customWidth="1"/>
    <col min="7941" max="7941" width="17.26953125" style="205" customWidth="1"/>
    <col min="7942" max="7942" width="21.81640625" style="205" customWidth="1"/>
    <col min="7943" max="7943" width="11.54296875" style="205" customWidth="1"/>
    <col min="7944" max="7944" width="14.453125" style="205" customWidth="1"/>
    <col min="7945" max="7945" width="18.54296875" style="205" customWidth="1"/>
    <col min="7946" max="7946" width="18.1796875" style="205" bestFit="1" customWidth="1"/>
    <col min="7947" max="7947" width="10.7265625" style="205" bestFit="1" customWidth="1"/>
    <col min="7948" max="7948" width="17.1796875" style="205" bestFit="1" customWidth="1"/>
    <col min="7949" max="7951" width="9.1796875" style="205"/>
    <col min="7952" max="7952" width="22.26953125" style="205" customWidth="1"/>
    <col min="7953" max="8192" width="9.1796875" style="205"/>
    <col min="8193" max="8193" width="4.453125" style="205" customWidth="1"/>
    <col min="8194" max="8194" width="8.453125" style="205" customWidth="1"/>
    <col min="8195" max="8195" width="10.453125" style="205" customWidth="1"/>
    <col min="8196" max="8196" width="16.81640625" style="205" customWidth="1"/>
    <col min="8197" max="8197" width="17.26953125" style="205" customWidth="1"/>
    <col min="8198" max="8198" width="21.81640625" style="205" customWidth="1"/>
    <col min="8199" max="8199" width="11.54296875" style="205" customWidth="1"/>
    <col min="8200" max="8200" width="14.453125" style="205" customWidth="1"/>
    <col min="8201" max="8201" width="18.54296875" style="205" customWidth="1"/>
    <col min="8202" max="8202" width="18.1796875" style="205" bestFit="1" customWidth="1"/>
    <col min="8203" max="8203" width="10.7265625" style="205" bestFit="1" customWidth="1"/>
    <col min="8204" max="8204" width="17.1796875" style="205" bestFit="1" customWidth="1"/>
    <col min="8205" max="8207" width="9.1796875" style="205"/>
    <col min="8208" max="8208" width="22.26953125" style="205" customWidth="1"/>
    <col min="8209" max="8448" width="9.1796875" style="205"/>
    <col min="8449" max="8449" width="4.453125" style="205" customWidth="1"/>
    <col min="8450" max="8450" width="8.453125" style="205" customWidth="1"/>
    <col min="8451" max="8451" width="10.453125" style="205" customWidth="1"/>
    <col min="8452" max="8452" width="16.81640625" style="205" customWidth="1"/>
    <col min="8453" max="8453" width="17.26953125" style="205" customWidth="1"/>
    <col min="8454" max="8454" width="21.81640625" style="205" customWidth="1"/>
    <col min="8455" max="8455" width="11.54296875" style="205" customWidth="1"/>
    <col min="8456" max="8456" width="14.453125" style="205" customWidth="1"/>
    <col min="8457" max="8457" width="18.54296875" style="205" customWidth="1"/>
    <col min="8458" max="8458" width="18.1796875" style="205" bestFit="1" customWidth="1"/>
    <col min="8459" max="8459" width="10.7265625" style="205" bestFit="1" customWidth="1"/>
    <col min="8460" max="8460" width="17.1796875" style="205" bestFit="1" customWidth="1"/>
    <col min="8461" max="8463" width="9.1796875" style="205"/>
    <col min="8464" max="8464" width="22.26953125" style="205" customWidth="1"/>
    <col min="8465" max="8704" width="9.1796875" style="205"/>
    <col min="8705" max="8705" width="4.453125" style="205" customWidth="1"/>
    <col min="8706" max="8706" width="8.453125" style="205" customWidth="1"/>
    <col min="8707" max="8707" width="10.453125" style="205" customWidth="1"/>
    <col min="8708" max="8708" width="16.81640625" style="205" customWidth="1"/>
    <col min="8709" max="8709" width="17.26953125" style="205" customWidth="1"/>
    <col min="8710" max="8710" width="21.81640625" style="205" customWidth="1"/>
    <col min="8711" max="8711" width="11.54296875" style="205" customWidth="1"/>
    <col min="8712" max="8712" width="14.453125" style="205" customWidth="1"/>
    <col min="8713" max="8713" width="18.54296875" style="205" customWidth="1"/>
    <col min="8714" max="8714" width="18.1796875" style="205" bestFit="1" customWidth="1"/>
    <col min="8715" max="8715" width="10.7265625" style="205" bestFit="1" customWidth="1"/>
    <col min="8716" max="8716" width="17.1796875" style="205" bestFit="1" customWidth="1"/>
    <col min="8717" max="8719" width="9.1796875" style="205"/>
    <col min="8720" max="8720" width="22.26953125" style="205" customWidth="1"/>
    <col min="8721" max="8960" width="9.1796875" style="205"/>
    <col min="8961" max="8961" width="4.453125" style="205" customWidth="1"/>
    <col min="8962" max="8962" width="8.453125" style="205" customWidth="1"/>
    <col min="8963" max="8963" width="10.453125" style="205" customWidth="1"/>
    <col min="8964" max="8964" width="16.81640625" style="205" customWidth="1"/>
    <col min="8965" max="8965" width="17.26953125" style="205" customWidth="1"/>
    <col min="8966" max="8966" width="21.81640625" style="205" customWidth="1"/>
    <col min="8967" max="8967" width="11.54296875" style="205" customWidth="1"/>
    <col min="8968" max="8968" width="14.453125" style="205" customWidth="1"/>
    <col min="8969" max="8969" width="18.54296875" style="205" customWidth="1"/>
    <col min="8970" max="8970" width="18.1796875" style="205" bestFit="1" customWidth="1"/>
    <col min="8971" max="8971" width="10.7265625" style="205" bestFit="1" customWidth="1"/>
    <col min="8972" max="8972" width="17.1796875" style="205" bestFit="1" customWidth="1"/>
    <col min="8973" max="8975" width="9.1796875" style="205"/>
    <col min="8976" max="8976" width="22.26953125" style="205" customWidth="1"/>
    <col min="8977" max="9216" width="9.1796875" style="205"/>
    <col min="9217" max="9217" width="4.453125" style="205" customWidth="1"/>
    <col min="9218" max="9218" width="8.453125" style="205" customWidth="1"/>
    <col min="9219" max="9219" width="10.453125" style="205" customWidth="1"/>
    <col min="9220" max="9220" width="16.81640625" style="205" customWidth="1"/>
    <col min="9221" max="9221" width="17.26953125" style="205" customWidth="1"/>
    <col min="9222" max="9222" width="21.81640625" style="205" customWidth="1"/>
    <col min="9223" max="9223" width="11.54296875" style="205" customWidth="1"/>
    <col min="9224" max="9224" width="14.453125" style="205" customWidth="1"/>
    <col min="9225" max="9225" width="18.54296875" style="205" customWidth="1"/>
    <col min="9226" max="9226" width="18.1796875" style="205" bestFit="1" customWidth="1"/>
    <col min="9227" max="9227" width="10.7265625" style="205" bestFit="1" customWidth="1"/>
    <col min="9228" max="9228" width="17.1796875" style="205" bestFit="1" customWidth="1"/>
    <col min="9229" max="9231" width="9.1796875" style="205"/>
    <col min="9232" max="9232" width="22.26953125" style="205" customWidth="1"/>
    <col min="9233" max="9472" width="9.1796875" style="205"/>
    <col min="9473" max="9473" width="4.453125" style="205" customWidth="1"/>
    <col min="9474" max="9474" width="8.453125" style="205" customWidth="1"/>
    <col min="9475" max="9475" width="10.453125" style="205" customWidth="1"/>
    <col min="9476" max="9476" width="16.81640625" style="205" customWidth="1"/>
    <col min="9477" max="9477" width="17.26953125" style="205" customWidth="1"/>
    <col min="9478" max="9478" width="21.81640625" style="205" customWidth="1"/>
    <col min="9479" max="9479" width="11.54296875" style="205" customWidth="1"/>
    <col min="9480" max="9480" width="14.453125" style="205" customWidth="1"/>
    <col min="9481" max="9481" width="18.54296875" style="205" customWidth="1"/>
    <col min="9482" max="9482" width="18.1796875" style="205" bestFit="1" customWidth="1"/>
    <col min="9483" max="9483" width="10.7265625" style="205" bestFit="1" customWidth="1"/>
    <col min="9484" max="9484" width="17.1796875" style="205" bestFit="1" customWidth="1"/>
    <col min="9485" max="9487" width="9.1796875" style="205"/>
    <col min="9488" max="9488" width="22.26953125" style="205" customWidth="1"/>
    <col min="9489" max="9728" width="9.1796875" style="205"/>
    <col min="9729" max="9729" width="4.453125" style="205" customWidth="1"/>
    <col min="9730" max="9730" width="8.453125" style="205" customWidth="1"/>
    <col min="9731" max="9731" width="10.453125" style="205" customWidth="1"/>
    <col min="9732" max="9732" width="16.81640625" style="205" customWidth="1"/>
    <col min="9733" max="9733" width="17.26953125" style="205" customWidth="1"/>
    <col min="9734" max="9734" width="21.81640625" style="205" customWidth="1"/>
    <col min="9735" max="9735" width="11.54296875" style="205" customWidth="1"/>
    <col min="9736" max="9736" width="14.453125" style="205" customWidth="1"/>
    <col min="9737" max="9737" width="18.54296875" style="205" customWidth="1"/>
    <col min="9738" max="9738" width="18.1796875" style="205" bestFit="1" customWidth="1"/>
    <col min="9739" max="9739" width="10.7265625" style="205" bestFit="1" customWidth="1"/>
    <col min="9740" max="9740" width="17.1796875" style="205" bestFit="1" customWidth="1"/>
    <col min="9741" max="9743" width="9.1796875" style="205"/>
    <col min="9744" max="9744" width="22.26953125" style="205" customWidth="1"/>
    <col min="9745" max="9984" width="9.1796875" style="205"/>
    <col min="9985" max="9985" width="4.453125" style="205" customWidth="1"/>
    <col min="9986" max="9986" width="8.453125" style="205" customWidth="1"/>
    <col min="9987" max="9987" width="10.453125" style="205" customWidth="1"/>
    <col min="9988" max="9988" width="16.81640625" style="205" customWidth="1"/>
    <col min="9989" max="9989" width="17.26953125" style="205" customWidth="1"/>
    <col min="9990" max="9990" width="21.81640625" style="205" customWidth="1"/>
    <col min="9991" max="9991" width="11.54296875" style="205" customWidth="1"/>
    <col min="9992" max="9992" width="14.453125" style="205" customWidth="1"/>
    <col min="9993" max="9993" width="18.54296875" style="205" customWidth="1"/>
    <col min="9994" max="9994" width="18.1796875" style="205" bestFit="1" customWidth="1"/>
    <col min="9995" max="9995" width="10.7265625" style="205" bestFit="1" customWidth="1"/>
    <col min="9996" max="9996" width="17.1796875" style="205" bestFit="1" customWidth="1"/>
    <col min="9997" max="9999" width="9.1796875" style="205"/>
    <col min="10000" max="10000" width="22.26953125" style="205" customWidth="1"/>
    <col min="10001" max="10240" width="9.1796875" style="205"/>
    <col min="10241" max="10241" width="4.453125" style="205" customWidth="1"/>
    <col min="10242" max="10242" width="8.453125" style="205" customWidth="1"/>
    <col min="10243" max="10243" width="10.453125" style="205" customWidth="1"/>
    <col min="10244" max="10244" width="16.81640625" style="205" customWidth="1"/>
    <col min="10245" max="10245" width="17.26953125" style="205" customWidth="1"/>
    <col min="10246" max="10246" width="21.81640625" style="205" customWidth="1"/>
    <col min="10247" max="10247" width="11.54296875" style="205" customWidth="1"/>
    <col min="10248" max="10248" width="14.453125" style="205" customWidth="1"/>
    <col min="10249" max="10249" width="18.54296875" style="205" customWidth="1"/>
    <col min="10250" max="10250" width="18.1796875" style="205" bestFit="1" customWidth="1"/>
    <col min="10251" max="10251" width="10.7265625" style="205" bestFit="1" customWidth="1"/>
    <col min="10252" max="10252" width="17.1796875" style="205" bestFit="1" customWidth="1"/>
    <col min="10253" max="10255" width="9.1796875" style="205"/>
    <col min="10256" max="10256" width="22.26953125" style="205" customWidth="1"/>
    <col min="10257" max="10496" width="9.1796875" style="205"/>
    <col min="10497" max="10497" width="4.453125" style="205" customWidth="1"/>
    <col min="10498" max="10498" width="8.453125" style="205" customWidth="1"/>
    <col min="10499" max="10499" width="10.453125" style="205" customWidth="1"/>
    <col min="10500" max="10500" width="16.81640625" style="205" customWidth="1"/>
    <col min="10501" max="10501" width="17.26953125" style="205" customWidth="1"/>
    <col min="10502" max="10502" width="21.81640625" style="205" customWidth="1"/>
    <col min="10503" max="10503" width="11.54296875" style="205" customWidth="1"/>
    <col min="10504" max="10504" width="14.453125" style="205" customWidth="1"/>
    <col min="10505" max="10505" width="18.54296875" style="205" customWidth="1"/>
    <col min="10506" max="10506" width="18.1796875" style="205" bestFit="1" customWidth="1"/>
    <col min="10507" max="10507" width="10.7265625" style="205" bestFit="1" customWidth="1"/>
    <col min="10508" max="10508" width="17.1796875" style="205" bestFit="1" customWidth="1"/>
    <col min="10509" max="10511" width="9.1796875" style="205"/>
    <col min="10512" max="10512" width="22.26953125" style="205" customWidth="1"/>
    <col min="10513" max="10752" width="9.1796875" style="205"/>
    <col min="10753" max="10753" width="4.453125" style="205" customWidth="1"/>
    <col min="10754" max="10754" width="8.453125" style="205" customWidth="1"/>
    <col min="10755" max="10755" width="10.453125" style="205" customWidth="1"/>
    <col min="10756" max="10756" width="16.81640625" style="205" customWidth="1"/>
    <col min="10757" max="10757" width="17.26953125" style="205" customWidth="1"/>
    <col min="10758" max="10758" width="21.81640625" style="205" customWidth="1"/>
    <col min="10759" max="10759" width="11.54296875" style="205" customWidth="1"/>
    <col min="10760" max="10760" width="14.453125" style="205" customWidth="1"/>
    <col min="10761" max="10761" width="18.54296875" style="205" customWidth="1"/>
    <col min="10762" max="10762" width="18.1796875" style="205" bestFit="1" customWidth="1"/>
    <col min="10763" max="10763" width="10.7265625" style="205" bestFit="1" customWidth="1"/>
    <col min="10764" max="10764" width="17.1796875" style="205" bestFit="1" customWidth="1"/>
    <col min="10765" max="10767" width="9.1796875" style="205"/>
    <col min="10768" max="10768" width="22.26953125" style="205" customWidth="1"/>
    <col min="10769" max="11008" width="9.1796875" style="205"/>
    <col min="11009" max="11009" width="4.453125" style="205" customWidth="1"/>
    <col min="11010" max="11010" width="8.453125" style="205" customWidth="1"/>
    <col min="11011" max="11011" width="10.453125" style="205" customWidth="1"/>
    <col min="11012" max="11012" width="16.81640625" style="205" customWidth="1"/>
    <col min="11013" max="11013" width="17.26953125" style="205" customWidth="1"/>
    <col min="11014" max="11014" width="21.81640625" style="205" customWidth="1"/>
    <col min="11015" max="11015" width="11.54296875" style="205" customWidth="1"/>
    <col min="11016" max="11016" width="14.453125" style="205" customWidth="1"/>
    <col min="11017" max="11017" width="18.54296875" style="205" customWidth="1"/>
    <col min="11018" max="11018" width="18.1796875" style="205" bestFit="1" customWidth="1"/>
    <col min="11019" max="11019" width="10.7265625" style="205" bestFit="1" customWidth="1"/>
    <col min="11020" max="11020" width="17.1796875" style="205" bestFit="1" customWidth="1"/>
    <col min="11021" max="11023" width="9.1796875" style="205"/>
    <col min="11024" max="11024" width="22.26953125" style="205" customWidth="1"/>
    <col min="11025" max="11264" width="9.1796875" style="205"/>
    <col min="11265" max="11265" width="4.453125" style="205" customWidth="1"/>
    <col min="11266" max="11266" width="8.453125" style="205" customWidth="1"/>
    <col min="11267" max="11267" width="10.453125" style="205" customWidth="1"/>
    <col min="11268" max="11268" width="16.81640625" style="205" customWidth="1"/>
    <col min="11269" max="11269" width="17.26953125" style="205" customWidth="1"/>
    <col min="11270" max="11270" width="21.81640625" style="205" customWidth="1"/>
    <col min="11271" max="11271" width="11.54296875" style="205" customWidth="1"/>
    <col min="11272" max="11272" width="14.453125" style="205" customWidth="1"/>
    <col min="11273" max="11273" width="18.54296875" style="205" customWidth="1"/>
    <col min="11274" max="11274" width="18.1796875" style="205" bestFit="1" customWidth="1"/>
    <col min="11275" max="11275" width="10.7265625" style="205" bestFit="1" customWidth="1"/>
    <col min="11276" max="11276" width="17.1796875" style="205" bestFit="1" customWidth="1"/>
    <col min="11277" max="11279" width="9.1796875" style="205"/>
    <col min="11280" max="11280" width="22.26953125" style="205" customWidth="1"/>
    <col min="11281" max="11520" width="9.1796875" style="205"/>
    <col min="11521" max="11521" width="4.453125" style="205" customWidth="1"/>
    <col min="11522" max="11522" width="8.453125" style="205" customWidth="1"/>
    <col min="11523" max="11523" width="10.453125" style="205" customWidth="1"/>
    <col min="11524" max="11524" width="16.81640625" style="205" customWidth="1"/>
    <col min="11525" max="11525" width="17.26953125" style="205" customWidth="1"/>
    <col min="11526" max="11526" width="21.81640625" style="205" customWidth="1"/>
    <col min="11527" max="11527" width="11.54296875" style="205" customWidth="1"/>
    <col min="11528" max="11528" width="14.453125" style="205" customWidth="1"/>
    <col min="11529" max="11529" width="18.54296875" style="205" customWidth="1"/>
    <col min="11530" max="11530" width="18.1796875" style="205" bestFit="1" customWidth="1"/>
    <col min="11531" max="11531" width="10.7265625" style="205" bestFit="1" customWidth="1"/>
    <col min="11532" max="11532" width="17.1796875" style="205" bestFit="1" customWidth="1"/>
    <col min="11533" max="11535" width="9.1796875" style="205"/>
    <col min="11536" max="11536" width="22.26953125" style="205" customWidth="1"/>
    <col min="11537" max="11776" width="9.1796875" style="205"/>
    <col min="11777" max="11777" width="4.453125" style="205" customWidth="1"/>
    <col min="11778" max="11778" width="8.453125" style="205" customWidth="1"/>
    <col min="11779" max="11779" width="10.453125" style="205" customWidth="1"/>
    <col min="11780" max="11780" width="16.81640625" style="205" customWidth="1"/>
    <col min="11781" max="11781" width="17.26953125" style="205" customWidth="1"/>
    <col min="11782" max="11782" width="21.81640625" style="205" customWidth="1"/>
    <col min="11783" max="11783" width="11.54296875" style="205" customWidth="1"/>
    <col min="11784" max="11784" width="14.453125" style="205" customWidth="1"/>
    <col min="11785" max="11785" width="18.54296875" style="205" customWidth="1"/>
    <col min="11786" max="11786" width="18.1796875" style="205" bestFit="1" customWidth="1"/>
    <col min="11787" max="11787" width="10.7265625" style="205" bestFit="1" customWidth="1"/>
    <col min="11788" max="11788" width="17.1796875" style="205" bestFit="1" customWidth="1"/>
    <col min="11789" max="11791" width="9.1796875" style="205"/>
    <col min="11792" max="11792" width="22.26953125" style="205" customWidth="1"/>
    <col min="11793" max="12032" width="9.1796875" style="205"/>
    <col min="12033" max="12033" width="4.453125" style="205" customWidth="1"/>
    <col min="12034" max="12034" width="8.453125" style="205" customWidth="1"/>
    <col min="12035" max="12035" width="10.453125" style="205" customWidth="1"/>
    <col min="12036" max="12036" width="16.81640625" style="205" customWidth="1"/>
    <col min="12037" max="12037" width="17.26953125" style="205" customWidth="1"/>
    <col min="12038" max="12038" width="21.81640625" style="205" customWidth="1"/>
    <col min="12039" max="12039" width="11.54296875" style="205" customWidth="1"/>
    <col min="12040" max="12040" width="14.453125" style="205" customWidth="1"/>
    <col min="12041" max="12041" width="18.54296875" style="205" customWidth="1"/>
    <col min="12042" max="12042" width="18.1796875" style="205" bestFit="1" customWidth="1"/>
    <col min="12043" max="12043" width="10.7265625" style="205" bestFit="1" customWidth="1"/>
    <col min="12044" max="12044" width="17.1796875" style="205" bestFit="1" customWidth="1"/>
    <col min="12045" max="12047" width="9.1796875" style="205"/>
    <col min="12048" max="12048" width="22.26953125" style="205" customWidth="1"/>
    <col min="12049" max="12288" width="9.1796875" style="205"/>
    <col min="12289" max="12289" width="4.453125" style="205" customWidth="1"/>
    <col min="12290" max="12290" width="8.453125" style="205" customWidth="1"/>
    <col min="12291" max="12291" width="10.453125" style="205" customWidth="1"/>
    <col min="12292" max="12292" width="16.81640625" style="205" customWidth="1"/>
    <col min="12293" max="12293" width="17.26953125" style="205" customWidth="1"/>
    <col min="12294" max="12294" width="21.81640625" style="205" customWidth="1"/>
    <col min="12295" max="12295" width="11.54296875" style="205" customWidth="1"/>
    <col min="12296" max="12296" width="14.453125" style="205" customWidth="1"/>
    <col min="12297" max="12297" width="18.54296875" style="205" customWidth="1"/>
    <col min="12298" max="12298" width="18.1796875" style="205" bestFit="1" customWidth="1"/>
    <col min="12299" max="12299" width="10.7265625" style="205" bestFit="1" customWidth="1"/>
    <col min="12300" max="12300" width="17.1796875" style="205" bestFit="1" customWidth="1"/>
    <col min="12301" max="12303" width="9.1796875" style="205"/>
    <col min="12304" max="12304" width="22.26953125" style="205" customWidth="1"/>
    <col min="12305" max="12544" width="9.1796875" style="205"/>
    <col min="12545" max="12545" width="4.453125" style="205" customWidth="1"/>
    <col min="12546" max="12546" width="8.453125" style="205" customWidth="1"/>
    <col min="12547" max="12547" width="10.453125" style="205" customWidth="1"/>
    <col min="12548" max="12548" width="16.81640625" style="205" customWidth="1"/>
    <col min="12549" max="12549" width="17.26953125" style="205" customWidth="1"/>
    <col min="12550" max="12550" width="21.81640625" style="205" customWidth="1"/>
    <col min="12551" max="12551" width="11.54296875" style="205" customWidth="1"/>
    <col min="12552" max="12552" width="14.453125" style="205" customWidth="1"/>
    <col min="12553" max="12553" width="18.54296875" style="205" customWidth="1"/>
    <col min="12554" max="12554" width="18.1796875" style="205" bestFit="1" customWidth="1"/>
    <col min="12555" max="12555" width="10.7265625" style="205" bestFit="1" customWidth="1"/>
    <col min="12556" max="12556" width="17.1796875" style="205" bestFit="1" customWidth="1"/>
    <col min="12557" max="12559" width="9.1796875" style="205"/>
    <col min="12560" max="12560" width="22.26953125" style="205" customWidth="1"/>
    <col min="12561" max="12800" width="9.1796875" style="205"/>
    <col min="12801" max="12801" width="4.453125" style="205" customWidth="1"/>
    <col min="12802" max="12802" width="8.453125" style="205" customWidth="1"/>
    <col min="12803" max="12803" width="10.453125" style="205" customWidth="1"/>
    <col min="12804" max="12804" width="16.81640625" style="205" customWidth="1"/>
    <col min="12805" max="12805" width="17.26953125" style="205" customWidth="1"/>
    <col min="12806" max="12806" width="21.81640625" style="205" customWidth="1"/>
    <col min="12807" max="12807" width="11.54296875" style="205" customWidth="1"/>
    <col min="12808" max="12808" width="14.453125" style="205" customWidth="1"/>
    <col min="12809" max="12809" width="18.54296875" style="205" customWidth="1"/>
    <col min="12810" max="12810" width="18.1796875" style="205" bestFit="1" customWidth="1"/>
    <col min="12811" max="12811" width="10.7265625" style="205" bestFit="1" customWidth="1"/>
    <col min="12812" max="12812" width="17.1796875" style="205" bestFit="1" customWidth="1"/>
    <col min="12813" max="12815" width="9.1796875" style="205"/>
    <col min="12816" max="12816" width="22.26953125" style="205" customWidth="1"/>
    <col min="12817" max="13056" width="9.1796875" style="205"/>
    <col min="13057" max="13057" width="4.453125" style="205" customWidth="1"/>
    <col min="13058" max="13058" width="8.453125" style="205" customWidth="1"/>
    <col min="13059" max="13059" width="10.453125" style="205" customWidth="1"/>
    <col min="13060" max="13060" width="16.81640625" style="205" customWidth="1"/>
    <col min="13061" max="13061" width="17.26953125" style="205" customWidth="1"/>
    <col min="13062" max="13062" width="21.81640625" style="205" customWidth="1"/>
    <col min="13063" max="13063" width="11.54296875" style="205" customWidth="1"/>
    <col min="13064" max="13064" width="14.453125" style="205" customWidth="1"/>
    <col min="13065" max="13065" width="18.54296875" style="205" customWidth="1"/>
    <col min="13066" max="13066" width="18.1796875" style="205" bestFit="1" customWidth="1"/>
    <col min="13067" max="13067" width="10.7265625" style="205" bestFit="1" customWidth="1"/>
    <col min="13068" max="13068" width="17.1796875" style="205" bestFit="1" customWidth="1"/>
    <col min="13069" max="13071" width="9.1796875" style="205"/>
    <col min="13072" max="13072" width="22.26953125" style="205" customWidth="1"/>
    <col min="13073" max="13312" width="9.1796875" style="205"/>
    <col min="13313" max="13313" width="4.453125" style="205" customWidth="1"/>
    <col min="13314" max="13314" width="8.453125" style="205" customWidth="1"/>
    <col min="13315" max="13315" width="10.453125" style="205" customWidth="1"/>
    <col min="13316" max="13316" width="16.81640625" style="205" customWidth="1"/>
    <col min="13317" max="13317" width="17.26953125" style="205" customWidth="1"/>
    <col min="13318" max="13318" width="21.81640625" style="205" customWidth="1"/>
    <col min="13319" max="13319" width="11.54296875" style="205" customWidth="1"/>
    <col min="13320" max="13320" width="14.453125" style="205" customWidth="1"/>
    <col min="13321" max="13321" width="18.54296875" style="205" customWidth="1"/>
    <col min="13322" max="13322" width="18.1796875" style="205" bestFit="1" customWidth="1"/>
    <col min="13323" max="13323" width="10.7265625" style="205" bestFit="1" customWidth="1"/>
    <col min="13324" max="13324" width="17.1796875" style="205" bestFit="1" customWidth="1"/>
    <col min="13325" max="13327" width="9.1796875" style="205"/>
    <col min="13328" max="13328" width="22.26953125" style="205" customWidth="1"/>
    <col min="13329" max="13568" width="9.1796875" style="205"/>
    <col min="13569" max="13569" width="4.453125" style="205" customWidth="1"/>
    <col min="13570" max="13570" width="8.453125" style="205" customWidth="1"/>
    <col min="13571" max="13571" width="10.453125" style="205" customWidth="1"/>
    <col min="13572" max="13572" width="16.81640625" style="205" customWidth="1"/>
    <col min="13573" max="13573" width="17.26953125" style="205" customWidth="1"/>
    <col min="13574" max="13574" width="21.81640625" style="205" customWidth="1"/>
    <col min="13575" max="13575" width="11.54296875" style="205" customWidth="1"/>
    <col min="13576" max="13576" width="14.453125" style="205" customWidth="1"/>
    <col min="13577" max="13577" width="18.54296875" style="205" customWidth="1"/>
    <col min="13578" max="13578" width="18.1796875" style="205" bestFit="1" customWidth="1"/>
    <col min="13579" max="13579" width="10.7265625" style="205" bestFit="1" customWidth="1"/>
    <col min="13580" max="13580" width="17.1796875" style="205" bestFit="1" customWidth="1"/>
    <col min="13581" max="13583" width="9.1796875" style="205"/>
    <col min="13584" max="13584" width="22.26953125" style="205" customWidth="1"/>
    <col min="13585" max="13824" width="9.1796875" style="205"/>
    <col min="13825" max="13825" width="4.453125" style="205" customWidth="1"/>
    <col min="13826" max="13826" width="8.453125" style="205" customWidth="1"/>
    <col min="13827" max="13827" width="10.453125" style="205" customWidth="1"/>
    <col min="13828" max="13828" width="16.81640625" style="205" customWidth="1"/>
    <col min="13829" max="13829" width="17.26953125" style="205" customWidth="1"/>
    <col min="13830" max="13830" width="21.81640625" style="205" customWidth="1"/>
    <col min="13831" max="13831" width="11.54296875" style="205" customWidth="1"/>
    <col min="13832" max="13832" width="14.453125" style="205" customWidth="1"/>
    <col min="13833" max="13833" width="18.54296875" style="205" customWidth="1"/>
    <col min="13834" max="13834" width="18.1796875" style="205" bestFit="1" customWidth="1"/>
    <col min="13835" max="13835" width="10.7265625" style="205" bestFit="1" customWidth="1"/>
    <col min="13836" max="13836" width="17.1796875" style="205" bestFit="1" customWidth="1"/>
    <col min="13837" max="13839" width="9.1796875" style="205"/>
    <col min="13840" max="13840" width="22.26953125" style="205" customWidth="1"/>
    <col min="13841" max="14080" width="9.1796875" style="205"/>
    <col min="14081" max="14081" width="4.453125" style="205" customWidth="1"/>
    <col min="14082" max="14082" width="8.453125" style="205" customWidth="1"/>
    <col min="14083" max="14083" width="10.453125" style="205" customWidth="1"/>
    <col min="14084" max="14084" width="16.81640625" style="205" customWidth="1"/>
    <col min="14085" max="14085" width="17.26953125" style="205" customWidth="1"/>
    <col min="14086" max="14086" width="21.81640625" style="205" customWidth="1"/>
    <col min="14087" max="14087" width="11.54296875" style="205" customWidth="1"/>
    <col min="14088" max="14088" width="14.453125" style="205" customWidth="1"/>
    <col min="14089" max="14089" width="18.54296875" style="205" customWidth="1"/>
    <col min="14090" max="14090" width="18.1796875" style="205" bestFit="1" customWidth="1"/>
    <col min="14091" max="14091" width="10.7265625" style="205" bestFit="1" customWidth="1"/>
    <col min="14092" max="14092" width="17.1796875" style="205" bestFit="1" customWidth="1"/>
    <col min="14093" max="14095" width="9.1796875" style="205"/>
    <col min="14096" max="14096" width="22.26953125" style="205" customWidth="1"/>
    <col min="14097" max="14336" width="9.1796875" style="205"/>
    <col min="14337" max="14337" width="4.453125" style="205" customWidth="1"/>
    <col min="14338" max="14338" width="8.453125" style="205" customWidth="1"/>
    <col min="14339" max="14339" width="10.453125" style="205" customWidth="1"/>
    <col min="14340" max="14340" width="16.81640625" style="205" customWidth="1"/>
    <col min="14341" max="14341" width="17.26953125" style="205" customWidth="1"/>
    <col min="14342" max="14342" width="21.81640625" style="205" customWidth="1"/>
    <col min="14343" max="14343" width="11.54296875" style="205" customWidth="1"/>
    <col min="14344" max="14344" width="14.453125" style="205" customWidth="1"/>
    <col min="14345" max="14345" width="18.54296875" style="205" customWidth="1"/>
    <col min="14346" max="14346" width="18.1796875" style="205" bestFit="1" customWidth="1"/>
    <col min="14347" max="14347" width="10.7265625" style="205" bestFit="1" customWidth="1"/>
    <col min="14348" max="14348" width="17.1796875" style="205" bestFit="1" customWidth="1"/>
    <col min="14349" max="14351" width="9.1796875" style="205"/>
    <col min="14352" max="14352" width="22.26953125" style="205" customWidth="1"/>
    <col min="14353" max="14592" width="9.1796875" style="205"/>
    <col min="14593" max="14593" width="4.453125" style="205" customWidth="1"/>
    <col min="14594" max="14594" width="8.453125" style="205" customWidth="1"/>
    <col min="14595" max="14595" width="10.453125" style="205" customWidth="1"/>
    <col min="14596" max="14596" width="16.81640625" style="205" customWidth="1"/>
    <col min="14597" max="14597" width="17.26953125" style="205" customWidth="1"/>
    <col min="14598" max="14598" width="21.81640625" style="205" customWidth="1"/>
    <col min="14599" max="14599" width="11.54296875" style="205" customWidth="1"/>
    <col min="14600" max="14600" width="14.453125" style="205" customWidth="1"/>
    <col min="14601" max="14601" width="18.54296875" style="205" customWidth="1"/>
    <col min="14602" max="14602" width="18.1796875" style="205" bestFit="1" customWidth="1"/>
    <col min="14603" max="14603" width="10.7265625" style="205" bestFit="1" customWidth="1"/>
    <col min="14604" max="14604" width="17.1796875" style="205" bestFit="1" customWidth="1"/>
    <col min="14605" max="14607" width="9.1796875" style="205"/>
    <col min="14608" max="14608" width="22.26953125" style="205" customWidth="1"/>
    <col min="14609" max="14848" width="9.1796875" style="205"/>
    <col min="14849" max="14849" width="4.453125" style="205" customWidth="1"/>
    <col min="14850" max="14850" width="8.453125" style="205" customWidth="1"/>
    <col min="14851" max="14851" width="10.453125" style="205" customWidth="1"/>
    <col min="14852" max="14852" width="16.81640625" style="205" customWidth="1"/>
    <col min="14853" max="14853" width="17.26953125" style="205" customWidth="1"/>
    <col min="14854" max="14854" width="21.81640625" style="205" customWidth="1"/>
    <col min="14855" max="14855" width="11.54296875" style="205" customWidth="1"/>
    <col min="14856" max="14856" width="14.453125" style="205" customWidth="1"/>
    <col min="14857" max="14857" width="18.54296875" style="205" customWidth="1"/>
    <col min="14858" max="14858" width="18.1796875" style="205" bestFit="1" customWidth="1"/>
    <col min="14859" max="14859" width="10.7265625" style="205" bestFit="1" customWidth="1"/>
    <col min="14860" max="14860" width="17.1796875" style="205" bestFit="1" customWidth="1"/>
    <col min="14861" max="14863" width="9.1796875" style="205"/>
    <col min="14864" max="14864" width="22.26953125" style="205" customWidth="1"/>
    <col min="14865" max="15104" width="9.1796875" style="205"/>
    <col min="15105" max="15105" width="4.453125" style="205" customWidth="1"/>
    <col min="15106" max="15106" width="8.453125" style="205" customWidth="1"/>
    <col min="15107" max="15107" width="10.453125" style="205" customWidth="1"/>
    <col min="15108" max="15108" width="16.81640625" style="205" customWidth="1"/>
    <col min="15109" max="15109" width="17.26953125" style="205" customWidth="1"/>
    <col min="15110" max="15110" width="21.81640625" style="205" customWidth="1"/>
    <col min="15111" max="15111" width="11.54296875" style="205" customWidth="1"/>
    <col min="15112" max="15112" width="14.453125" style="205" customWidth="1"/>
    <col min="15113" max="15113" width="18.54296875" style="205" customWidth="1"/>
    <col min="15114" max="15114" width="18.1796875" style="205" bestFit="1" customWidth="1"/>
    <col min="15115" max="15115" width="10.7265625" style="205" bestFit="1" customWidth="1"/>
    <col min="15116" max="15116" width="17.1796875" style="205" bestFit="1" customWidth="1"/>
    <col min="15117" max="15119" width="9.1796875" style="205"/>
    <col min="15120" max="15120" width="22.26953125" style="205" customWidth="1"/>
    <col min="15121" max="15360" width="9.1796875" style="205"/>
    <col min="15361" max="15361" width="4.453125" style="205" customWidth="1"/>
    <col min="15362" max="15362" width="8.453125" style="205" customWidth="1"/>
    <col min="15363" max="15363" width="10.453125" style="205" customWidth="1"/>
    <col min="15364" max="15364" width="16.81640625" style="205" customWidth="1"/>
    <col min="15365" max="15365" width="17.26953125" style="205" customWidth="1"/>
    <col min="15366" max="15366" width="21.81640625" style="205" customWidth="1"/>
    <col min="15367" max="15367" width="11.54296875" style="205" customWidth="1"/>
    <col min="15368" max="15368" width="14.453125" style="205" customWidth="1"/>
    <col min="15369" max="15369" width="18.54296875" style="205" customWidth="1"/>
    <col min="15370" max="15370" width="18.1796875" style="205" bestFit="1" customWidth="1"/>
    <col min="15371" max="15371" width="10.7265625" style="205" bestFit="1" customWidth="1"/>
    <col min="15372" max="15372" width="17.1796875" style="205" bestFit="1" customWidth="1"/>
    <col min="15373" max="15375" width="9.1796875" style="205"/>
    <col min="15376" max="15376" width="22.26953125" style="205" customWidth="1"/>
    <col min="15377" max="15616" width="9.1796875" style="205"/>
    <col min="15617" max="15617" width="4.453125" style="205" customWidth="1"/>
    <col min="15618" max="15618" width="8.453125" style="205" customWidth="1"/>
    <col min="15619" max="15619" width="10.453125" style="205" customWidth="1"/>
    <col min="15620" max="15620" width="16.81640625" style="205" customWidth="1"/>
    <col min="15621" max="15621" width="17.26953125" style="205" customWidth="1"/>
    <col min="15622" max="15622" width="21.81640625" style="205" customWidth="1"/>
    <col min="15623" max="15623" width="11.54296875" style="205" customWidth="1"/>
    <col min="15624" max="15624" width="14.453125" style="205" customWidth="1"/>
    <col min="15625" max="15625" width="18.54296875" style="205" customWidth="1"/>
    <col min="15626" max="15626" width="18.1796875" style="205" bestFit="1" customWidth="1"/>
    <col min="15627" max="15627" width="10.7265625" style="205" bestFit="1" customWidth="1"/>
    <col min="15628" max="15628" width="17.1796875" style="205" bestFit="1" customWidth="1"/>
    <col min="15629" max="15631" width="9.1796875" style="205"/>
    <col min="15632" max="15632" width="22.26953125" style="205" customWidth="1"/>
    <col min="15633" max="15872" width="9.1796875" style="205"/>
    <col min="15873" max="15873" width="4.453125" style="205" customWidth="1"/>
    <col min="15874" max="15874" width="8.453125" style="205" customWidth="1"/>
    <col min="15875" max="15875" width="10.453125" style="205" customWidth="1"/>
    <col min="15876" max="15876" width="16.81640625" style="205" customWidth="1"/>
    <col min="15877" max="15877" width="17.26953125" style="205" customWidth="1"/>
    <col min="15878" max="15878" width="21.81640625" style="205" customWidth="1"/>
    <col min="15879" max="15879" width="11.54296875" style="205" customWidth="1"/>
    <col min="15880" max="15880" width="14.453125" style="205" customWidth="1"/>
    <col min="15881" max="15881" width="18.54296875" style="205" customWidth="1"/>
    <col min="15882" max="15882" width="18.1796875" style="205" bestFit="1" customWidth="1"/>
    <col min="15883" max="15883" width="10.7265625" style="205" bestFit="1" customWidth="1"/>
    <col min="15884" max="15884" width="17.1796875" style="205" bestFit="1" customWidth="1"/>
    <col min="15885" max="15887" width="9.1796875" style="205"/>
    <col min="15888" max="15888" width="22.26953125" style="205" customWidth="1"/>
    <col min="15889" max="16128" width="9.1796875" style="205"/>
    <col min="16129" max="16129" width="4.453125" style="205" customWidth="1"/>
    <col min="16130" max="16130" width="8.453125" style="205" customWidth="1"/>
    <col min="16131" max="16131" width="10.453125" style="205" customWidth="1"/>
    <col min="16132" max="16132" width="16.81640625" style="205" customWidth="1"/>
    <col min="16133" max="16133" width="17.26953125" style="205" customWidth="1"/>
    <col min="16134" max="16134" width="21.81640625" style="205" customWidth="1"/>
    <col min="16135" max="16135" width="11.54296875" style="205" customWidth="1"/>
    <col min="16136" max="16136" width="14.453125" style="205" customWidth="1"/>
    <col min="16137" max="16137" width="18.54296875" style="205" customWidth="1"/>
    <col min="16138" max="16138" width="18.1796875" style="205" bestFit="1" customWidth="1"/>
    <col min="16139" max="16139" width="10.7265625" style="205" bestFit="1" customWidth="1"/>
    <col min="16140" max="16140" width="17.1796875" style="205" bestFit="1" customWidth="1"/>
    <col min="16141" max="16143" width="9.1796875" style="205"/>
    <col min="16144" max="16144" width="22.26953125" style="205" customWidth="1"/>
    <col min="16145" max="16384" width="9.1796875" style="205"/>
  </cols>
  <sheetData>
    <row r="1" spans="1:10" s="195" customFormat="1" ht="28.5" customHeight="1">
      <c r="A1" s="836" t="str">
        <f>DETAILS!A2</f>
        <v xml:space="preserve">વિકલ્પ - 1  </v>
      </c>
      <c r="B1" s="837"/>
      <c r="C1" s="838"/>
      <c r="D1" s="839" t="s">
        <v>228</v>
      </c>
      <c r="E1" s="840"/>
      <c r="F1" s="840"/>
      <c r="G1" s="840"/>
      <c r="H1" s="841"/>
      <c r="I1" s="193"/>
      <c r="J1" s="194"/>
    </row>
    <row r="2" spans="1:10" s="195" customFormat="1" ht="57.65" customHeight="1" thickBot="1">
      <c r="A2" s="842" t="str">
        <f>DETAILS!A3</f>
        <v>OLD FORMAT</v>
      </c>
      <c r="B2" s="843"/>
      <c r="C2" s="844"/>
      <c r="D2" s="845" t="s">
        <v>229</v>
      </c>
      <c r="E2" s="846"/>
      <c r="F2" s="846"/>
      <c r="G2" s="846"/>
      <c r="H2" s="847"/>
      <c r="I2" s="193"/>
      <c r="J2" s="194"/>
    </row>
    <row r="3" spans="1:10" s="195" customFormat="1" ht="21" customHeight="1">
      <c r="A3" s="196"/>
      <c r="B3" s="848"/>
      <c r="C3" s="848"/>
      <c r="D3" s="849"/>
      <c r="E3" s="849"/>
      <c r="F3" s="849"/>
      <c r="G3" s="849"/>
      <c r="H3" s="197"/>
      <c r="I3" s="198" t="s">
        <v>230</v>
      </c>
      <c r="J3" s="194"/>
    </row>
    <row r="4" spans="1:10" s="195" customFormat="1" ht="25.5" customHeight="1">
      <c r="A4" s="853" t="s">
        <v>231</v>
      </c>
      <c r="B4" s="854"/>
      <c r="C4" s="854"/>
      <c r="D4" s="854"/>
      <c r="E4" s="854"/>
      <c r="F4" s="854"/>
      <c r="G4" s="650" t="str">
        <f>DETAILS!B12</f>
        <v>2023-24</v>
      </c>
      <c r="H4" s="199" t="s">
        <v>232</v>
      </c>
      <c r="I4" s="200"/>
      <c r="J4" s="194"/>
    </row>
    <row r="5" spans="1:10" s="195" customFormat="1" ht="25.5" customHeight="1">
      <c r="A5" s="855" t="s">
        <v>233</v>
      </c>
      <c r="B5" s="856"/>
      <c r="C5" s="856"/>
      <c r="D5" s="856"/>
      <c r="E5" s="856"/>
      <c r="F5" s="856"/>
      <c r="G5" s="856"/>
      <c r="H5" s="857"/>
      <c r="I5" s="200"/>
      <c r="J5" s="194"/>
    </row>
    <row r="6" spans="1:10" s="195" customFormat="1" ht="25.5" customHeight="1" thickBot="1">
      <c r="A6" s="201"/>
      <c r="B6" s="858"/>
      <c r="C6" s="858"/>
      <c r="D6" s="859"/>
      <c r="E6" s="859"/>
      <c r="F6" s="859"/>
      <c r="G6" s="202"/>
      <c r="H6" s="203"/>
      <c r="I6" s="200"/>
      <c r="J6" s="194"/>
    </row>
    <row r="7" spans="1:10" ht="25.5" customHeight="1" thickBot="1">
      <c r="A7" s="860" t="s">
        <v>234</v>
      </c>
      <c r="B7" s="861"/>
      <c r="C7" s="648" t="s">
        <v>684</v>
      </c>
      <c r="D7" s="647"/>
      <c r="E7" s="651" t="str">
        <f>DETAILS!B12</f>
        <v>2023-24</v>
      </c>
      <c r="F7" s="649" t="s">
        <v>685</v>
      </c>
      <c r="G7" s="645"/>
      <c r="H7" s="646"/>
    </row>
    <row r="8" spans="1:10" s="210" customFormat="1" ht="25.5" customHeight="1">
      <c r="A8" s="206"/>
      <c r="B8" s="207"/>
      <c r="C8" s="850" t="s">
        <v>235</v>
      </c>
      <c r="D8" s="850"/>
      <c r="E8" s="850"/>
      <c r="F8" s="850"/>
      <c r="G8" s="850"/>
      <c r="H8" s="862"/>
      <c r="I8" s="208"/>
      <c r="J8" s="209"/>
    </row>
    <row r="9" spans="1:10" s="210" customFormat="1" ht="25.5" customHeight="1" thickBot="1">
      <c r="A9" s="863"/>
      <c r="B9" s="864"/>
      <c r="C9" s="864"/>
      <c r="D9" s="864"/>
      <c r="E9" s="864"/>
      <c r="F9" s="864"/>
      <c r="G9" s="864"/>
      <c r="H9" s="865"/>
      <c r="I9" s="208"/>
      <c r="J9" s="209"/>
    </row>
    <row r="10" spans="1:10" s="210" customFormat="1" ht="25.5" customHeight="1" thickBot="1">
      <c r="A10" s="866" t="s">
        <v>236</v>
      </c>
      <c r="B10" s="867"/>
      <c r="C10" s="648" t="s">
        <v>689</v>
      </c>
      <c r="D10" s="647"/>
      <c r="E10" s="651" t="str">
        <f>DETAILS!B12</f>
        <v>2023-24</v>
      </c>
      <c r="F10" s="649" t="s">
        <v>690</v>
      </c>
      <c r="G10" s="645"/>
      <c r="H10" s="646"/>
      <c r="I10" s="208"/>
      <c r="J10" s="209"/>
    </row>
    <row r="11" spans="1:10" s="210" customFormat="1" ht="25.5" customHeight="1">
      <c r="A11" s="206"/>
      <c r="B11" s="207"/>
      <c r="C11" s="850" t="s">
        <v>235</v>
      </c>
      <c r="D11" s="850"/>
      <c r="E11" s="850"/>
      <c r="F11" s="850"/>
      <c r="G11" s="850"/>
      <c r="H11" s="862"/>
      <c r="I11" s="208"/>
      <c r="J11" s="209"/>
    </row>
    <row r="12" spans="1:10" s="210" customFormat="1" ht="19.5" customHeight="1">
      <c r="A12" s="206"/>
      <c r="B12" s="850"/>
      <c r="C12" s="851"/>
      <c r="D12" s="851"/>
      <c r="E12" s="852"/>
      <c r="F12" s="211"/>
      <c r="G12" s="212"/>
      <c r="H12" s="213"/>
      <c r="I12" s="208"/>
      <c r="J12" s="209"/>
    </row>
    <row r="13" spans="1:10" s="210" customFormat="1" ht="19.5" customHeight="1">
      <c r="A13" s="206"/>
      <c r="B13" s="869"/>
      <c r="C13" s="851"/>
      <c r="D13" s="851"/>
      <c r="E13" s="852"/>
      <c r="F13" s="214"/>
      <c r="G13" s="212"/>
      <c r="H13" s="213"/>
      <c r="I13" s="208"/>
      <c r="J13" s="209"/>
    </row>
    <row r="14" spans="1:10" s="210" customFormat="1" ht="27" customHeight="1">
      <c r="A14" s="870" t="s">
        <v>237</v>
      </c>
      <c r="B14" s="871"/>
      <c r="C14" s="872">
        <f>DETAILS!B7</f>
        <v>0</v>
      </c>
      <c r="D14" s="872"/>
      <c r="E14" s="215" t="s">
        <v>238</v>
      </c>
      <c r="F14" s="214"/>
      <c r="G14" s="212"/>
      <c r="H14" s="213"/>
      <c r="I14" s="208"/>
      <c r="J14" s="209"/>
    </row>
    <row r="15" spans="1:10" s="210" customFormat="1" ht="27" customHeight="1">
      <c r="A15" s="873" t="s">
        <v>239</v>
      </c>
      <c r="B15" s="874"/>
      <c r="C15" s="875">
        <f>[2]DETAILS!H4</f>
        <v>44651</v>
      </c>
      <c r="D15" s="875"/>
      <c r="E15" s="215" t="s">
        <v>240</v>
      </c>
      <c r="F15" s="876" t="str">
        <f>CONCATENATE(DETAILS!B20,"    ",DETAILS!B21,"   ",DETAILS!B22)</f>
        <v xml:space="preserve">       </v>
      </c>
      <c r="G15" s="876"/>
      <c r="H15" s="877"/>
      <c r="I15" s="208"/>
      <c r="J15" s="216"/>
    </row>
    <row r="16" spans="1:10" s="210" customFormat="1" ht="27" customHeight="1">
      <c r="A16" s="206"/>
      <c r="B16" s="878"/>
      <c r="C16" s="879"/>
      <c r="D16" s="879"/>
      <c r="E16" s="217" t="s">
        <v>241</v>
      </c>
      <c r="F16" s="880">
        <f>DETAILS!B23</f>
        <v>0</v>
      </c>
      <c r="G16" s="880"/>
      <c r="H16" s="881"/>
      <c r="I16" s="208"/>
      <c r="J16" s="218"/>
    </row>
    <row r="17" spans="1:17" s="210" customFormat="1" ht="27" customHeight="1">
      <c r="A17" s="206"/>
      <c r="B17" s="882"/>
      <c r="C17" s="882"/>
      <c r="D17" s="882"/>
      <c r="E17" s="217" t="s">
        <v>242</v>
      </c>
      <c r="F17" s="880">
        <f>DETAILS!B4</f>
        <v>0</v>
      </c>
      <c r="G17" s="880"/>
      <c r="H17" s="881"/>
      <c r="I17" s="208"/>
      <c r="J17" s="209"/>
    </row>
    <row r="18" spans="1:17" s="210" customFormat="1" ht="19.5" customHeight="1" thickBot="1">
      <c r="A18" s="219"/>
      <c r="B18" s="883"/>
      <c r="C18" s="883"/>
      <c r="D18" s="883"/>
      <c r="E18" s="883"/>
      <c r="F18" s="220"/>
      <c r="G18" s="221"/>
      <c r="H18" s="222"/>
      <c r="I18" s="208"/>
      <c r="J18" s="209"/>
    </row>
    <row r="19" spans="1:17" s="210" customFormat="1" ht="19.5" customHeight="1">
      <c r="A19" s="223"/>
      <c r="B19" s="868"/>
      <c r="C19" s="868"/>
      <c r="D19" s="868"/>
      <c r="E19" s="868"/>
      <c r="F19" s="868"/>
      <c r="G19" s="224"/>
      <c r="H19" s="225"/>
      <c r="I19" s="208"/>
      <c r="J19" s="209"/>
    </row>
    <row r="20" spans="1:17" s="210" customFormat="1" ht="26.15" customHeight="1">
      <c r="A20" s="226"/>
      <c r="B20" s="874" t="s">
        <v>243</v>
      </c>
      <c r="C20" s="874"/>
      <c r="D20" s="874"/>
      <c r="E20" s="215"/>
      <c r="F20" s="215"/>
      <c r="G20" s="217"/>
      <c r="H20" s="213"/>
      <c r="I20" s="208"/>
      <c r="J20" s="209"/>
    </row>
    <row r="21" spans="1:17" s="210" customFormat="1" ht="26.15" customHeight="1">
      <c r="A21" s="206"/>
      <c r="B21" s="874" t="s">
        <v>244</v>
      </c>
      <c r="C21" s="874"/>
      <c r="D21" s="874"/>
      <c r="E21" s="215"/>
      <c r="F21" s="215"/>
      <c r="G21" s="217"/>
      <c r="H21" s="213"/>
      <c r="I21" s="208"/>
      <c r="J21" s="209"/>
    </row>
    <row r="22" spans="1:17" s="210" customFormat="1" ht="26.15" customHeight="1">
      <c r="A22" s="227"/>
      <c r="B22" s="885" t="s">
        <v>245</v>
      </c>
      <c r="C22" s="885"/>
      <c r="D22" s="885"/>
      <c r="E22" s="228"/>
      <c r="F22" s="228"/>
      <c r="G22" s="217"/>
      <c r="H22" s="213"/>
      <c r="I22" s="886"/>
      <c r="J22" s="886"/>
      <c r="K22" s="886"/>
      <c r="L22" s="886"/>
      <c r="M22" s="886"/>
      <c r="N22" s="886"/>
      <c r="O22" s="886"/>
      <c r="P22" s="886"/>
      <c r="Q22" s="886"/>
    </row>
    <row r="23" spans="1:17" s="210" customFormat="1" ht="26.15" customHeight="1">
      <c r="A23" s="206"/>
      <c r="B23" s="207"/>
      <c r="C23" s="207"/>
      <c r="D23" s="207"/>
      <c r="E23" s="207"/>
      <c r="F23" s="207"/>
      <c r="G23" s="217"/>
      <c r="H23" s="213"/>
      <c r="I23" s="208"/>
      <c r="J23" s="209"/>
    </row>
    <row r="24" spans="1:17" s="210" customFormat="1" ht="26.15" customHeight="1">
      <c r="A24" s="229"/>
      <c r="B24" s="207"/>
      <c r="C24" s="207"/>
      <c r="D24" s="230" t="s">
        <v>239</v>
      </c>
      <c r="E24" s="231">
        <f>DETAILS!H4</f>
        <v>45382</v>
      </c>
      <c r="F24" s="207"/>
      <c r="G24" s="217"/>
      <c r="H24" s="213"/>
      <c r="I24" s="208"/>
      <c r="J24" s="209"/>
    </row>
    <row r="25" spans="1:17" s="210" customFormat="1" ht="26.15" customHeight="1">
      <c r="A25" s="227"/>
      <c r="B25" s="228"/>
      <c r="C25" s="228"/>
      <c r="D25" s="228"/>
      <c r="E25" s="228"/>
      <c r="F25" s="228"/>
      <c r="G25" s="217"/>
      <c r="H25" s="213"/>
      <c r="I25" s="208"/>
      <c r="J25" s="209"/>
    </row>
    <row r="26" spans="1:17" s="210" customFormat="1" ht="26.15" customHeight="1">
      <c r="A26" s="229"/>
      <c r="B26" s="232"/>
      <c r="C26" s="232"/>
      <c r="D26" s="232"/>
      <c r="E26" s="232"/>
      <c r="F26" s="232"/>
      <c r="G26" s="233"/>
      <c r="H26" s="213"/>
      <c r="I26" s="208"/>
      <c r="J26" s="209"/>
    </row>
    <row r="27" spans="1:17" s="210" customFormat="1" ht="19.5" customHeight="1">
      <c r="A27" s="887"/>
      <c r="B27" s="851"/>
      <c r="C27" s="851"/>
      <c r="D27" s="851"/>
      <c r="E27" s="851"/>
      <c r="F27" s="851"/>
      <c r="G27" s="234"/>
      <c r="H27" s="235"/>
      <c r="I27" s="208"/>
      <c r="J27" s="209"/>
    </row>
    <row r="28" spans="1:17" s="210" customFormat="1" ht="18.75" customHeight="1">
      <c r="A28" s="888"/>
      <c r="B28" s="852"/>
      <c r="C28" s="852"/>
      <c r="D28" s="852"/>
      <c r="E28" s="852"/>
      <c r="F28" s="852"/>
      <c r="G28" s="852"/>
      <c r="H28" s="235"/>
      <c r="I28" s="208"/>
      <c r="J28" s="209"/>
    </row>
    <row r="29" spans="1:17" s="210" customFormat="1" ht="19.5" hidden="1" customHeight="1">
      <c r="A29" s="206"/>
      <c r="B29" s="852"/>
      <c r="C29" s="852"/>
      <c r="D29" s="852"/>
      <c r="E29" s="852"/>
      <c r="F29" s="852"/>
      <c r="G29" s="852"/>
      <c r="H29" s="235"/>
      <c r="I29" s="208"/>
      <c r="J29" s="209"/>
    </row>
    <row r="30" spans="1:17" s="210" customFormat="1" ht="19.5" customHeight="1" thickBot="1">
      <c r="A30" s="219"/>
      <c r="B30" s="889"/>
      <c r="C30" s="890"/>
      <c r="D30" s="890"/>
      <c r="E30" s="890"/>
      <c r="F30" s="890"/>
      <c r="G30" s="890"/>
      <c r="H30" s="236"/>
      <c r="I30" s="208"/>
      <c r="J30" s="209"/>
    </row>
    <row r="31" spans="1:17" s="210" customFormat="1" ht="3" customHeight="1">
      <c r="A31" s="863"/>
      <c r="B31" s="864"/>
      <c r="C31" s="864"/>
      <c r="D31" s="864"/>
      <c r="E31" s="864"/>
      <c r="F31" s="864"/>
      <c r="G31" s="864"/>
      <c r="H31" s="865"/>
      <c r="I31" s="208"/>
      <c r="J31" s="209"/>
    </row>
    <row r="32" spans="1:17" ht="12.75" customHeight="1">
      <c r="A32" s="237"/>
      <c r="B32" s="891"/>
      <c r="C32" s="891"/>
      <c r="D32" s="891"/>
      <c r="E32" s="891"/>
      <c r="F32" s="891"/>
      <c r="G32" s="891"/>
      <c r="H32" s="891"/>
    </row>
    <row r="33" spans="1:17" ht="12.75" customHeight="1">
      <c r="A33" s="237"/>
      <c r="B33" s="884"/>
      <c r="C33" s="884"/>
      <c r="D33" s="884"/>
      <c r="E33" s="884"/>
      <c r="F33" s="884"/>
      <c r="G33" s="884"/>
      <c r="H33" s="884"/>
    </row>
    <row r="34" spans="1:17" s="198" customFormat="1" ht="12.75" customHeight="1">
      <c r="A34" s="237"/>
      <c r="B34" s="884"/>
      <c r="C34" s="884"/>
      <c r="D34" s="884"/>
      <c r="E34" s="884"/>
      <c r="F34" s="884"/>
      <c r="G34" s="884"/>
      <c r="H34" s="884"/>
      <c r="J34" s="204"/>
      <c r="K34" s="205"/>
      <c r="L34" s="205"/>
      <c r="M34" s="205"/>
      <c r="N34" s="205"/>
      <c r="O34" s="205"/>
      <c r="P34" s="205"/>
      <c r="Q34" s="205"/>
    </row>
    <row r="35" spans="1:17" s="198" customFormat="1" ht="12.75" customHeight="1">
      <c r="A35" s="237"/>
      <c r="B35" s="884"/>
      <c r="C35" s="884"/>
      <c r="D35" s="884"/>
      <c r="E35" s="884"/>
      <c r="F35" s="884"/>
      <c r="G35" s="884"/>
      <c r="H35" s="884"/>
      <c r="J35" s="204"/>
      <c r="K35" s="205"/>
      <c r="L35" s="205"/>
      <c r="M35" s="205"/>
      <c r="N35" s="205"/>
      <c r="O35" s="205"/>
      <c r="P35" s="205"/>
      <c r="Q35" s="205"/>
    </row>
    <row r="36" spans="1:17" s="198" customFormat="1" ht="12.75" customHeight="1">
      <c r="A36" s="237"/>
      <c r="B36" s="892"/>
      <c r="C36" s="892"/>
      <c r="D36" s="892"/>
      <c r="E36" s="892"/>
      <c r="F36" s="892"/>
      <c r="G36" s="892"/>
      <c r="H36" s="892"/>
      <c r="J36" s="204"/>
      <c r="K36" s="205"/>
      <c r="L36" s="205"/>
      <c r="M36" s="205"/>
      <c r="N36" s="205"/>
      <c r="O36" s="205"/>
      <c r="P36" s="205"/>
      <c r="Q36" s="205"/>
    </row>
    <row r="37" spans="1:17" s="198" customFormat="1" ht="12.75" customHeight="1">
      <c r="A37" s="237"/>
      <c r="B37" s="893"/>
      <c r="C37" s="893"/>
      <c r="D37" s="893"/>
      <c r="E37" s="893"/>
      <c r="F37" s="893"/>
      <c r="G37" s="893"/>
      <c r="H37" s="893"/>
      <c r="J37" s="204"/>
      <c r="K37" s="205"/>
      <c r="L37" s="205"/>
      <c r="M37" s="205"/>
      <c r="N37" s="205"/>
      <c r="O37" s="205"/>
      <c r="P37" s="205"/>
      <c r="Q37" s="205"/>
    </row>
    <row r="38" spans="1:17" s="198" customFormat="1" ht="12.75" customHeight="1">
      <c r="A38" s="237"/>
      <c r="B38" s="893"/>
      <c r="C38" s="893"/>
      <c r="D38" s="893"/>
      <c r="E38" s="893"/>
      <c r="F38" s="893"/>
      <c r="G38" s="893"/>
      <c r="H38" s="893"/>
      <c r="J38" s="204"/>
      <c r="K38" s="205"/>
      <c r="L38" s="205"/>
      <c r="M38" s="205"/>
      <c r="N38" s="205"/>
      <c r="O38" s="205"/>
      <c r="P38" s="205"/>
      <c r="Q38" s="205"/>
    </row>
    <row r="39" spans="1:17" s="198" customFormat="1">
      <c r="A39" s="894"/>
      <c r="B39" s="894"/>
      <c r="C39" s="894"/>
      <c r="D39" s="894"/>
      <c r="E39" s="894"/>
      <c r="F39" s="894"/>
      <c r="G39" s="894"/>
      <c r="H39" s="894"/>
      <c r="J39" s="204"/>
      <c r="K39" s="205"/>
      <c r="L39" s="205"/>
      <c r="M39" s="205"/>
      <c r="N39" s="205"/>
      <c r="O39" s="205"/>
      <c r="P39" s="205"/>
      <c r="Q39" s="205"/>
    </row>
    <row r="40" spans="1:17" s="198" customFormat="1" ht="75" customHeight="1">
      <c r="A40" s="238"/>
      <c r="B40" s="239"/>
      <c r="C40" s="239"/>
      <c r="D40" s="239"/>
      <c r="E40" s="240"/>
      <c r="F40" s="240"/>
      <c r="G40" s="241"/>
      <c r="H40" s="241"/>
      <c r="J40" s="204"/>
      <c r="K40" s="205"/>
      <c r="L40" s="205"/>
      <c r="M40" s="205"/>
      <c r="N40" s="205"/>
      <c r="O40" s="205"/>
      <c r="P40" s="205"/>
      <c r="Q40" s="205"/>
    </row>
  </sheetData>
  <mergeCells count="45">
    <mergeCell ref="B35:H35"/>
    <mergeCell ref="B36:H36"/>
    <mergeCell ref="B37:H37"/>
    <mergeCell ref="B38:H38"/>
    <mergeCell ref="A39:H39"/>
    <mergeCell ref="B34:H34"/>
    <mergeCell ref="B20:D20"/>
    <mergeCell ref="B21:D21"/>
    <mergeCell ref="B22:D22"/>
    <mergeCell ref="I22:Q22"/>
    <mergeCell ref="A27:F27"/>
    <mergeCell ref="A28:G28"/>
    <mergeCell ref="B29:G29"/>
    <mergeCell ref="B30:G30"/>
    <mergeCell ref="A31:H31"/>
    <mergeCell ref="B32:H32"/>
    <mergeCell ref="B33:H33"/>
    <mergeCell ref="B19:F19"/>
    <mergeCell ref="B13:E13"/>
    <mergeCell ref="A14:B14"/>
    <mergeCell ref="C14:D14"/>
    <mergeCell ref="A15:B15"/>
    <mergeCell ref="C15:D15"/>
    <mergeCell ref="F15:H15"/>
    <mergeCell ref="B16:D16"/>
    <mergeCell ref="F16:H16"/>
    <mergeCell ref="B17:D17"/>
    <mergeCell ref="F17:H17"/>
    <mergeCell ref="B18:E18"/>
    <mergeCell ref="B12:E12"/>
    <mergeCell ref="A4:F4"/>
    <mergeCell ref="A5:H5"/>
    <mergeCell ref="B6:C6"/>
    <mergeCell ref="D6:F6"/>
    <mergeCell ref="A7:B7"/>
    <mergeCell ref="C8:H8"/>
    <mergeCell ref="A9:H9"/>
    <mergeCell ref="A10:B10"/>
    <mergeCell ref="C11:H11"/>
    <mergeCell ref="A1:C1"/>
    <mergeCell ref="D1:H1"/>
    <mergeCell ref="A2:C2"/>
    <mergeCell ref="D2:H2"/>
    <mergeCell ref="B3:C3"/>
    <mergeCell ref="D3:G3"/>
  </mergeCells>
  <pageMargins left="0.55118110236220474" right="0.19685039370078741" top="0.87" bottom="0.19685039370078741" header="0.27559055118110237" footer="0"/>
  <pageSetup paperSize="9" scale="90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00"/>
  <sheetViews>
    <sheetView showGridLines="0" view="pageBreakPreview" topLeftCell="A160" zoomScaleNormal="120" zoomScaleSheetLayoutView="100" workbookViewId="0">
      <selection activeCell="F190" sqref="F190:H190"/>
    </sheetView>
  </sheetViews>
  <sheetFormatPr defaultColWidth="9.1796875" defaultRowHeight="16.5"/>
  <cols>
    <col min="1" max="1" width="4.453125" style="238" customWidth="1"/>
    <col min="2" max="2" width="8.453125" style="239" customWidth="1"/>
    <col min="3" max="3" width="10.453125" style="239" customWidth="1"/>
    <col min="4" max="4" width="16.81640625" style="239" customWidth="1"/>
    <col min="5" max="5" width="17.26953125" style="240" customWidth="1"/>
    <col min="6" max="6" width="21.81640625" style="240" customWidth="1"/>
    <col min="7" max="7" width="14" style="241" customWidth="1"/>
    <col min="8" max="8" width="14.453125" style="241" customWidth="1"/>
    <col min="9" max="9" width="18.54296875" style="198" customWidth="1"/>
    <col min="10" max="10" width="18.1796875" style="204" bestFit="1" customWidth="1"/>
    <col min="11" max="11" width="10.7265625" style="205" bestFit="1" customWidth="1"/>
    <col min="12" max="12" width="17.1796875" style="205" bestFit="1" customWidth="1"/>
    <col min="13" max="15" width="9.1796875" style="205"/>
    <col min="16" max="16" width="22.26953125" style="205" customWidth="1"/>
    <col min="17" max="256" width="9.1796875" style="205"/>
    <col min="257" max="257" width="4.453125" style="205" customWidth="1"/>
    <col min="258" max="258" width="8.453125" style="205" customWidth="1"/>
    <col min="259" max="259" width="10.453125" style="205" customWidth="1"/>
    <col min="260" max="260" width="16.81640625" style="205" customWidth="1"/>
    <col min="261" max="261" width="17.26953125" style="205" customWidth="1"/>
    <col min="262" max="262" width="21.81640625" style="205" customWidth="1"/>
    <col min="263" max="263" width="14" style="205" customWidth="1"/>
    <col min="264" max="264" width="14.453125" style="205" customWidth="1"/>
    <col min="265" max="265" width="18.54296875" style="205" customWidth="1"/>
    <col min="266" max="266" width="18.1796875" style="205" bestFit="1" customWidth="1"/>
    <col min="267" max="267" width="10.7265625" style="205" bestFit="1" customWidth="1"/>
    <col min="268" max="268" width="17.1796875" style="205" bestFit="1" customWidth="1"/>
    <col min="269" max="271" width="9.1796875" style="205"/>
    <col min="272" max="272" width="22.26953125" style="205" customWidth="1"/>
    <col min="273" max="512" width="9.1796875" style="205"/>
    <col min="513" max="513" width="4.453125" style="205" customWidth="1"/>
    <col min="514" max="514" width="8.453125" style="205" customWidth="1"/>
    <col min="515" max="515" width="10.453125" style="205" customWidth="1"/>
    <col min="516" max="516" width="16.81640625" style="205" customWidth="1"/>
    <col min="517" max="517" width="17.26953125" style="205" customWidth="1"/>
    <col min="518" max="518" width="21.81640625" style="205" customWidth="1"/>
    <col min="519" max="519" width="14" style="205" customWidth="1"/>
    <col min="520" max="520" width="14.453125" style="205" customWidth="1"/>
    <col min="521" max="521" width="18.54296875" style="205" customWidth="1"/>
    <col min="522" max="522" width="18.1796875" style="205" bestFit="1" customWidth="1"/>
    <col min="523" max="523" width="10.7265625" style="205" bestFit="1" customWidth="1"/>
    <col min="524" max="524" width="17.1796875" style="205" bestFit="1" customWidth="1"/>
    <col min="525" max="527" width="9.1796875" style="205"/>
    <col min="528" max="528" width="22.26953125" style="205" customWidth="1"/>
    <col min="529" max="768" width="9.1796875" style="205"/>
    <col min="769" max="769" width="4.453125" style="205" customWidth="1"/>
    <col min="770" max="770" width="8.453125" style="205" customWidth="1"/>
    <col min="771" max="771" width="10.453125" style="205" customWidth="1"/>
    <col min="772" max="772" width="16.81640625" style="205" customWidth="1"/>
    <col min="773" max="773" width="17.26953125" style="205" customWidth="1"/>
    <col min="774" max="774" width="21.81640625" style="205" customWidth="1"/>
    <col min="775" max="775" width="14" style="205" customWidth="1"/>
    <col min="776" max="776" width="14.453125" style="205" customWidth="1"/>
    <col min="777" max="777" width="18.54296875" style="205" customWidth="1"/>
    <col min="778" max="778" width="18.1796875" style="205" bestFit="1" customWidth="1"/>
    <col min="779" max="779" width="10.7265625" style="205" bestFit="1" customWidth="1"/>
    <col min="780" max="780" width="17.1796875" style="205" bestFit="1" customWidth="1"/>
    <col min="781" max="783" width="9.1796875" style="205"/>
    <col min="784" max="784" width="22.26953125" style="205" customWidth="1"/>
    <col min="785" max="1024" width="9.1796875" style="205"/>
    <col min="1025" max="1025" width="4.453125" style="205" customWidth="1"/>
    <col min="1026" max="1026" width="8.453125" style="205" customWidth="1"/>
    <col min="1027" max="1027" width="10.453125" style="205" customWidth="1"/>
    <col min="1028" max="1028" width="16.81640625" style="205" customWidth="1"/>
    <col min="1029" max="1029" width="17.26953125" style="205" customWidth="1"/>
    <col min="1030" max="1030" width="21.81640625" style="205" customWidth="1"/>
    <col min="1031" max="1031" width="14" style="205" customWidth="1"/>
    <col min="1032" max="1032" width="14.453125" style="205" customWidth="1"/>
    <col min="1033" max="1033" width="18.54296875" style="205" customWidth="1"/>
    <col min="1034" max="1034" width="18.1796875" style="205" bestFit="1" customWidth="1"/>
    <col min="1035" max="1035" width="10.7265625" style="205" bestFit="1" customWidth="1"/>
    <col min="1036" max="1036" width="17.1796875" style="205" bestFit="1" customWidth="1"/>
    <col min="1037" max="1039" width="9.1796875" style="205"/>
    <col min="1040" max="1040" width="22.26953125" style="205" customWidth="1"/>
    <col min="1041" max="1280" width="9.1796875" style="205"/>
    <col min="1281" max="1281" width="4.453125" style="205" customWidth="1"/>
    <col min="1282" max="1282" width="8.453125" style="205" customWidth="1"/>
    <col min="1283" max="1283" width="10.453125" style="205" customWidth="1"/>
    <col min="1284" max="1284" width="16.81640625" style="205" customWidth="1"/>
    <col min="1285" max="1285" width="17.26953125" style="205" customWidth="1"/>
    <col min="1286" max="1286" width="21.81640625" style="205" customWidth="1"/>
    <col min="1287" max="1287" width="14" style="205" customWidth="1"/>
    <col min="1288" max="1288" width="14.453125" style="205" customWidth="1"/>
    <col min="1289" max="1289" width="18.54296875" style="205" customWidth="1"/>
    <col min="1290" max="1290" width="18.1796875" style="205" bestFit="1" customWidth="1"/>
    <col min="1291" max="1291" width="10.7265625" style="205" bestFit="1" customWidth="1"/>
    <col min="1292" max="1292" width="17.1796875" style="205" bestFit="1" customWidth="1"/>
    <col min="1293" max="1295" width="9.1796875" style="205"/>
    <col min="1296" max="1296" width="22.26953125" style="205" customWidth="1"/>
    <col min="1297" max="1536" width="9.1796875" style="205"/>
    <col min="1537" max="1537" width="4.453125" style="205" customWidth="1"/>
    <col min="1538" max="1538" width="8.453125" style="205" customWidth="1"/>
    <col min="1539" max="1539" width="10.453125" style="205" customWidth="1"/>
    <col min="1540" max="1540" width="16.81640625" style="205" customWidth="1"/>
    <col min="1541" max="1541" width="17.26953125" style="205" customWidth="1"/>
    <col min="1542" max="1542" width="21.81640625" style="205" customWidth="1"/>
    <col min="1543" max="1543" width="14" style="205" customWidth="1"/>
    <col min="1544" max="1544" width="14.453125" style="205" customWidth="1"/>
    <col min="1545" max="1545" width="18.54296875" style="205" customWidth="1"/>
    <col min="1546" max="1546" width="18.1796875" style="205" bestFit="1" customWidth="1"/>
    <col min="1547" max="1547" width="10.7265625" style="205" bestFit="1" customWidth="1"/>
    <col min="1548" max="1548" width="17.1796875" style="205" bestFit="1" customWidth="1"/>
    <col min="1549" max="1551" width="9.1796875" style="205"/>
    <col min="1552" max="1552" width="22.26953125" style="205" customWidth="1"/>
    <col min="1553" max="1792" width="9.1796875" style="205"/>
    <col min="1793" max="1793" width="4.453125" style="205" customWidth="1"/>
    <col min="1794" max="1794" width="8.453125" style="205" customWidth="1"/>
    <col min="1795" max="1795" width="10.453125" style="205" customWidth="1"/>
    <col min="1796" max="1796" width="16.81640625" style="205" customWidth="1"/>
    <col min="1797" max="1797" width="17.26953125" style="205" customWidth="1"/>
    <col min="1798" max="1798" width="21.81640625" style="205" customWidth="1"/>
    <col min="1799" max="1799" width="14" style="205" customWidth="1"/>
    <col min="1800" max="1800" width="14.453125" style="205" customWidth="1"/>
    <col min="1801" max="1801" width="18.54296875" style="205" customWidth="1"/>
    <col min="1802" max="1802" width="18.1796875" style="205" bestFit="1" customWidth="1"/>
    <col min="1803" max="1803" width="10.7265625" style="205" bestFit="1" customWidth="1"/>
    <col min="1804" max="1804" width="17.1796875" style="205" bestFit="1" customWidth="1"/>
    <col min="1805" max="1807" width="9.1796875" style="205"/>
    <col min="1808" max="1808" width="22.26953125" style="205" customWidth="1"/>
    <col min="1809" max="2048" width="9.1796875" style="205"/>
    <col min="2049" max="2049" width="4.453125" style="205" customWidth="1"/>
    <col min="2050" max="2050" width="8.453125" style="205" customWidth="1"/>
    <col min="2051" max="2051" width="10.453125" style="205" customWidth="1"/>
    <col min="2052" max="2052" width="16.81640625" style="205" customWidth="1"/>
    <col min="2053" max="2053" width="17.26953125" style="205" customWidth="1"/>
    <col min="2054" max="2054" width="21.81640625" style="205" customWidth="1"/>
    <col min="2055" max="2055" width="14" style="205" customWidth="1"/>
    <col min="2056" max="2056" width="14.453125" style="205" customWidth="1"/>
    <col min="2057" max="2057" width="18.54296875" style="205" customWidth="1"/>
    <col min="2058" max="2058" width="18.1796875" style="205" bestFit="1" customWidth="1"/>
    <col min="2059" max="2059" width="10.7265625" style="205" bestFit="1" customWidth="1"/>
    <col min="2060" max="2060" width="17.1796875" style="205" bestFit="1" customWidth="1"/>
    <col min="2061" max="2063" width="9.1796875" style="205"/>
    <col min="2064" max="2064" width="22.26953125" style="205" customWidth="1"/>
    <col min="2065" max="2304" width="9.1796875" style="205"/>
    <col min="2305" max="2305" width="4.453125" style="205" customWidth="1"/>
    <col min="2306" max="2306" width="8.453125" style="205" customWidth="1"/>
    <col min="2307" max="2307" width="10.453125" style="205" customWidth="1"/>
    <col min="2308" max="2308" width="16.81640625" style="205" customWidth="1"/>
    <col min="2309" max="2309" width="17.26953125" style="205" customWidth="1"/>
    <col min="2310" max="2310" width="21.81640625" style="205" customWidth="1"/>
    <col min="2311" max="2311" width="14" style="205" customWidth="1"/>
    <col min="2312" max="2312" width="14.453125" style="205" customWidth="1"/>
    <col min="2313" max="2313" width="18.54296875" style="205" customWidth="1"/>
    <col min="2314" max="2314" width="18.1796875" style="205" bestFit="1" customWidth="1"/>
    <col min="2315" max="2315" width="10.7265625" style="205" bestFit="1" customWidth="1"/>
    <col min="2316" max="2316" width="17.1796875" style="205" bestFit="1" customWidth="1"/>
    <col min="2317" max="2319" width="9.1796875" style="205"/>
    <col min="2320" max="2320" width="22.26953125" style="205" customWidth="1"/>
    <col min="2321" max="2560" width="9.1796875" style="205"/>
    <col min="2561" max="2561" width="4.453125" style="205" customWidth="1"/>
    <col min="2562" max="2562" width="8.453125" style="205" customWidth="1"/>
    <col min="2563" max="2563" width="10.453125" style="205" customWidth="1"/>
    <col min="2564" max="2564" width="16.81640625" style="205" customWidth="1"/>
    <col min="2565" max="2565" width="17.26953125" style="205" customWidth="1"/>
    <col min="2566" max="2566" width="21.81640625" style="205" customWidth="1"/>
    <col min="2567" max="2567" width="14" style="205" customWidth="1"/>
    <col min="2568" max="2568" width="14.453125" style="205" customWidth="1"/>
    <col min="2569" max="2569" width="18.54296875" style="205" customWidth="1"/>
    <col min="2570" max="2570" width="18.1796875" style="205" bestFit="1" customWidth="1"/>
    <col min="2571" max="2571" width="10.7265625" style="205" bestFit="1" customWidth="1"/>
    <col min="2572" max="2572" width="17.1796875" style="205" bestFit="1" customWidth="1"/>
    <col min="2573" max="2575" width="9.1796875" style="205"/>
    <col min="2576" max="2576" width="22.26953125" style="205" customWidth="1"/>
    <col min="2577" max="2816" width="9.1796875" style="205"/>
    <col min="2817" max="2817" width="4.453125" style="205" customWidth="1"/>
    <col min="2818" max="2818" width="8.453125" style="205" customWidth="1"/>
    <col min="2819" max="2819" width="10.453125" style="205" customWidth="1"/>
    <col min="2820" max="2820" width="16.81640625" style="205" customWidth="1"/>
    <col min="2821" max="2821" width="17.26953125" style="205" customWidth="1"/>
    <col min="2822" max="2822" width="21.81640625" style="205" customWidth="1"/>
    <col min="2823" max="2823" width="14" style="205" customWidth="1"/>
    <col min="2824" max="2824" width="14.453125" style="205" customWidth="1"/>
    <col min="2825" max="2825" width="18.54296875" style="205" customWidth="1"/>
    <col min="2826" max="2826" width="18.1796875" style="205" bestFit="1" customWidth="1"/>
    <col min="2827" max="2827" width="10.7265625" style="205" bestFit="1" customWidth="1"/>
    <col min="2828" max="2828" width="17.1796875" style="205" bestFit="1" customWidth="1"/>
    <col min="2829" max="2831" width="9.1796875" style="205"/>
    <col min="2832" max="2832" width="22.26953125" style="205" customWidth="1"/>
    <col min="2833" max="3072" width="9.1796875" style="205"/>
    <col min="3073" max="3073" width="4.453125" style="205" customWidth="1"/>
    <col min="3074" max="3074" width="8.453125" style="205" customWidth="1"/>
    <col min="3075" max="3075" width="10.453125" style="205" customWidth="1"/>
    <col min="3076" max="3076" width="16.81640625" style="205" customWidth="1"/>
    <col min="3077" max="3077" width="17.26953125" style="205" customWidth="1"/>
    <col min="3078" max="3078" width="21.81640625" style="205" customWidth="1"/>
    <col min="3079" max="3079" width="14" style="205" customWidth="1"/>
    <col min="3080" max="3080" width="14.453125" style="205" customWidth="1"/>
    <col min="3081" max="3081" width="18.54296875" style="205" customWidth="1"/>
    <col min="3082" max="3082" width="18.1796875" style="205" bestFit="1" customWidth="1"/>
    <col min="3083" max="3083" width="10.7265625" style="205" bestFit="1" customWidth="1"/>
    <col min="3084" max="3084" width="17.1796875" style="205" bestFit="1" customWidth="1"/>
    <col min="3085" max="3087" width="9.1796875" style="205"/>
    <col min="3088" max="3088" width="22.26953125" style="205" customWidth="1"/>
    <col min="3089" max="3328" width="9.1796875" style="205"/>
    <col min="3329" max="3329" width="4.453125" style="205" customWidth="1"/>
    <col min="3330" max="3330" width="8.453125" style="205" customWidth="1"/>
    <col min="3331" max="3331" width="10.453125" style="205" customWidth="1"/>
    <col min="3332" max="3332" width="16.81640625" style="205" customWidth="1"/>
    <col min="3333" max="3333" width="17.26953125" style="205" customWidth="1"/>
    <col min="3334" max="3334" width="21.81640625" style="205" customWidth="1"/>
    <col min="3335" max="3335" width="14" style="205" customWidth="1"/>
    <col min="3336" max="3336" width="14.453125" style="205" customWidth="1"/>
    <col min="3337" max="3337" width="18.54296875" style="205" customWidth="1"/>
    <col min="3338" max="3338" width="18.1796875" style="205" bestFit="1" customWidth="1"/>
    <col min="3339" max="3339" width="10.7265625" style="205" bestFit="1" customWidth="1"/>
    <col min="3340" max="3340" width="17.1796875" style="205" bestFit="1" customWidth="1"/>
    <col min="3341" max="3343" width="9.1796875" style="205"/>
    <col min="3344" max="3344" width="22.26953125" style="205" customWidth="1"/>
    <col min="3345" max="3584" width="9.1796875" style="205"/>
    <col min="3585" max="3585" width="4.453125" style="205" customWidth="1"/>
    <col min="3586" max="3586" width="8.453125" style="205" customWidth="1"/>
    <col min="3587" max="3587" width="10.453125" style="205" customWidth="1"/>
    <col min="3588" max="3588" width="16.81640625" style="205" customWidth="1"/>
    <col min="3589" max="3589" width="17.26953125" style="205" customWidth="1"/>
    <col min="3590" max="3590" width="21.81640625" style="205" customWidth="1"/>
    <col min="3591" max="3591" width="14" style="205" customWidth="1"/>
    <col min="3592" max="3592" width="14.453125" style="205" customWidth="1"/>
    <col min="3593" max="3593" width="18.54296875" style="205" customWidth="1"/>
    <col min="3594" max="3594" width="18.1796875" style="205" bestFit="1" customWidth="1"/>
    <col min="3595" max="3595" width="10.7265625" style="205" bestFit="1" customWidth="1"/>
    <col min="3596" max="3596" width="17.1796875" style="205" bestFit="1" customWidth="1"/>
    <col min="3597" max="3599" width="9.1796875" style="205"/>
    <col min="3600" max="3600" width="22.26953125" style="205" customWidth="1"/>
    <col min="3601" max="3840" width="9.1796875" style="205"/>
    <col min="3841" max="3841" width="4.453125" style="205" customWidth="1"/>
    <col min="3842" max="3842" width="8.453125" style="205" customWidth="1"/>
    <col min="3843" max="3843" width="10.453125" style="205" customWidth="1"/>
    <col min="3844" max="3844" width="16.81640625" style="205" customWidth="1"/>
    <col min="3845" max="3845" width="17.26953125" style="205" customWidth="1"/>
    <col min="3846" max="3846" width="21.81640625" style="205" customWidth="1"/>
    <col min="3847" max="3847" width="14" style="205" customWidth="1"/>
    <col min="3848" max="3848" width="14.453125" style="205" customWidth="1"/>
    <col min="3849" max="3849" width="18.54296875" style="205" customWidth="1"/>
    <col min="3850" max="3850" width="18.1796875" style="205" bestFit="1" customWidth="1"/>
    <col min="3851" max="3851" width="10.7265625" style="205" bestFit="1" customWidth="1"/>
    <col min="3852" max="3852" width="17.1796875" style="205" bestFit="1" customWidth="1"/>
    <col min="3853" max="3855" width="9.1796875" style="205"/>
    <col min="3856" max="3856" width="22.26953125" style="205" customWidth="1"/>
    <col min="3857" max="4096" width="9.1796875" style="205"/>
    <col min="4097" max="4097" width="4.453125" style="205" customWidth="1"/>
    <col min="4098" max="4098" width="8.453125" style="205" customWidth="1"/>
    <col min="4099" max="4099" width="10.453125" style="205" customWidth="1"/>
    <col min="4100" max="4100" width="16.81640625" style="205" customWidth="1"/>
    <col min="4101" max="4101" width="17.26953125" style="205" customWidth="1"/>
    <col min="4102" max="4102" width="21.81640625" style="205" customWidth="1"/>
    <col min="4103" max="4103" width="14" style="205" customWidth="1"/>
    <col min="4104" max="4104" width="14.453125" style="205" customWidth="1"/>
    <col min="4105" max="4105" width="18.54296875" style="205" customWidth="1"/>
    <col min="4106" max="4106" width="18.1796875" style="205" bestFit="1" customWidth="1"/>
    <col min="4107" max="4107" width="10.7265625" style="205" bestFit="1" customWidth="1"/>
    <col min="4108" max="4108" width="17.1796875" style="205" bestFit="1" customWidth="1"/>
    <col min="4109" max="4111" width="9.1796875" style="205"/>
    <col min="4112" max="4112" width="22.26953125" style="205" customWidth="1"/>
    <col min="4113" max="4352" width="9.1796875" style="205"/>
    <col min="4353" max="4353" width="4.453125" style="205" customWidth="1"/>
    <col min="4354" max="4354" width="8.453125" style="205" customWidth="1"/>
    <col min="4355" max="4355" width="10.453125" style="205" customWidth="1"/>
    <col min="4356" max="4356" width="16.81640625" style="205" customWidth="1"/>
    <col min="4357" max="4357" width="17.26953125" style="205" customWidth="1"/>
    <col min="4358" max="4358" width="21.81640625" style="205" customWidth="1"/>
    <col min="4359" max="4359" width="14" style="205" customWidth="1"/>
    <col min="4360" max="4360" width="14.453125" style="205" customWidth="1"/>
    <col min="4361" max="4361" width="18.54296875" style="205" customWidth="1"/>
    <col min="4362" max="4362" width="18.1796875" style="205" bestFit="1" customWidth="1"/>
    <col min="4363" max="4363" width="10.7265625" style="205" bestFit="1" customWidth="1"/>
    <col min="4364" max="4364" width="17.1796875" style="205" bestFit="1" customWidth="1"/>
    <col min="4365" max="4367" width="9.1796875" style="205"/>
    <col min="4368" max="4368" width="22.26953125" style="205" customWidth="1"/>
    <col min="4369" max="4608" width="9.1796875" style="205"/>
    <col min="4609" max="4609" width="4.453125" style="205" customWidth="1"/>
    <col min="4610" max="4610" width="8.453125" style="205" customWidth="1"/>
    <col min="4611" max="4611" width="10.453125" style="205" customWidth="1"/>
    <col min="4612" max="4612" width="16.81640625" style="205" customWidth="1"/>
    <col min="4613" max="4613" width="17.26953125" style="205" customWidth="1"/>
    <col min="4614" max="4614" width="21.81640625" style="205" customWidth="1"/>
    <col min="4615" max="4615" width="14" style="205" customWidth="1"/>
    <col min="4616" max="4616" width="14.453125" style="205" customWidth="1"/>
    <col min="4617" max="4617" width="18.54296875" style="205" customWidth="1"/>
    <col min="4618" max="4618" width="18.1796875" style="205" bestFit="1" customWidth="1"/>
    <col min="4619" max="4619" width="10.7265625" style="205" bestFit="1" customWidth="1"/>
    <col min="4620" max="4620" width="17.1796875" style="205" bestFit="1" customWidth="1"/>
    <col min="4621" max="4623" width="9.1796875" style="205"/>
    <col min="4624" max="4624" width="22.26953125" style="205" customWidth="1"/>
    <col min="4625" max="4864" width="9.1796875" style="205"/>
    <col min="4865" max="4865" width="4.453125" style="205" customWidth="1"/>
    <col min="4866" max="4866" width="8.453125" style="205" customWidth="1"/>
    <col min="4867" max="4867" width="10.453125" style="205" customWidth="1"/>
    <col min="4868" max="4868" width="16.81640625" style="205" customWidth="1"/>
    <col min="4869" max="4869" width="17.26953125" style="205" customWidth="1"/>
    <col min="4870" max="4870" width="21.81640625" style="205" customWidth="1"/>
    <col min="4871" max="4871" width="14" style="205" customWidth="1"/>
    <col min="4872" max="4872" width="14.453125" style="205" customWidth="1"/>
    <col min="4873" max="4873" width="18.54296875" style="205" customWidth="1"/>
    <col min="4874" max="4874" width="18.1796875" style="205" bestFit="1" customWidth="1"/>
    <col min="4875" max="4875" width="10.7265625" style="205" bestFit="1" customWidth="1"/>
    <col min="4876" max="4876" width="17.1796875" style="205" bestFit="1" customWidth="1"/>
    <col min="4877" max="4879" width="9.1796875" style="205"/>
    <col min="4880" max="4880" width="22.26953125" style="205" customWidth="1"/>
    <col min="4881" max="5120" width="9.1796875" style="205"/>
    <col min="5121" max="5121" width="4.453125" style="205" customWidth="1"/>
    <col min="5122" max="5122" width="8.453125" style="205" customWidth="1"/>
    <col min="5123" max="5123" width="10.453125" style="205" customWidth="1"/>
    <col min="5124" max="5124" width="16.81640625" style="205" customWidth="1"/>
    <col min="5125" max="5125" width="17.26953125" style="205" customWidth="1"/>
    <col min="5126" max="5126" width="21.81640625" style="205" customWidth="1"/>
    <col min="5127" max="5127" width="14" style="205" customWidth="1"/>
    <col min="5128" max="5128" width="14.453125" style="205" customWidth="1"/>
    <col min="5129" max="5129" width="18.54296875" style="205" customWidth="1"/>
    <col min="5130" max="5130" width="18.1796875" style="205" bestFit="1" customWidth="1"/>
    <col min="5131" max="5131" width="10.7265625" style="205" bestFit="1" customWidth="1"/>
    <col min="5132" max="5132" width="17.1796875" style="205" bestFit="1" customWidth="1"/>
    <col min="5133" max="5135" width="9.1796875" style="205"/>
    <col min="5136" max="5136" width="22.26953125" style="205" customWidth="1"/>
    <col min="5137" max="5376" width="9.1796875" style="205"/>
    <col min="5377" max="5377" width="4.453125" style="205" customWidth="1"/>
    <col min="5378" max="5378" width="8.453125" style="205" customWidth="1"/>
    <col min="5379" max="5379" width="10.453125" style="205" customWidth="1"/>
    <col min="5380" max="5380" width="16.81640625" style="205" customWidth="1"/>
    <col min="5381" max="5381" width="17.26953125" style="205" customWidth="1"/>
    <col min="5382" max="5382" width="21.81640625" style="205" customWidth="1"/>
    <col min="5383" max="5383" width="14" style="205" customWidth="1"/>
    <col min="5384" max="5384" width="14.453125" style="205" customWidth="1"/>
    <col min="5385" max="5385" width="18.54296875" style="205" customWidth="1"/>
    <col min="5386" max="5386" width="18.1796875" style="205" bestFit="1" customWidth="1"/>
    <col min="5387" max="5387" width="10.7265625" style="205" bestFit="1" customWidth="1"/>
    <col min="5388" max="5388" width="17.1796875" style="205" bestFit="1" customWidth="1"/>
    <col min="5389" max="5391" width="9.1796875" style="205"/>
    <col min="5392" max="5392" width="22.26953125" style="205" customWidth="1"/>
    <col min="5393" max="5632" width="9.1796875" style="205"/>
    <col min="5633" max="5633" width="4.453125" style="205" customWidth="1"/>
    <col min="5634" max="5634" width="8.453125" style="205" customWidth="1"/>
    <col min="5635" max="5635" width="10.453125" style="205" customWidth="1"/>
    <col min="5636" max="5636" width="16.81640625" style="205" customWidth="1"/>
    <col min="5637" max="5637" width="17.26953125" style="205" customWidth="1"/>
    <col min="5638" max="5638" width="21.81640625" style="205" customWidth="1"/>
    <col min="5639" max="5639" width="14" style="205" customWidth="1"/>
    <col min="5640" max="5640" width="14.453125" style="205" customWidth="1"/>
    <col min="5641" max="5641" width="18.54296875" style="205" customWidth="1"/>
    <col min="5642" max="5642" width="18.1796875" style="205" bestFit="1" customWidth="1"/>
    <col min="5643" max="5643" width="10.7265625" style="205" bestFit="1" customWidth="1"/>
    <col min="5644" max="5644" width="17.1796875" style="205" bestFit="1" customWidth="1"/>
    <col min="5645" max="5647" width="9.1796875" style="205"/>
    <col min="5648" max="5648" width="22.26953125" style="205" customWidth="1"/>
    <col min="5649" max="5888" width="9.1796875" style="205"/>
    <col min="5889" max="5889" width="4.453125" style="205" customWidth="1"/>
    <col min="5890" max="5890" width="8.453125" style="205" customWidth="1"/>
    <col min="5891" max="5891" width="10.453125" style="205" customWidth="1"/>
    <col min="5892" max="5892" width="16.81640625" style="205" customWidth="1"/>
    <col min="5893" max="5893" width="17.26953125" style="205" customWidth="1"/>
    <col min="5894" max="5894" width="21.81640625" style="205" customWidth="1"/>
    <col min="5895" max="5895" width="14" style="205" customWidth="1"/>
    <col min="5896" max="5896" width="14.453125" style="205" customWidth="1"/>
    <col min="5897" max="5897" width="18.54296875" style="205" customWidth="1"/>
    <col min="5898" max="5898" width="18.1796875" style="205" bestFit="1" customWidth="1"/>
    <col min="5899" max="5899" width="10.7265625" style="205" bestFit="1" customWidth="1"/>
    <col min="5900" max="5900" width="17.1796875" style="205" bestFit="1" customWidth="1"/>
    <col min="5901" max="5903" width="9.1796875" style="205"/>
    <col min="5904" max="5904" width="22.26953125" style="205" customWidth="1"/>
    <col min="5905" max="6144" width="9.1796875" style="205"/>
    <col min="6145" max="6145" width="4.453125" style="205" customWidth="1"/>
    <col min="6146" max="6146" width="8.453125" style="205" customWidth="1"/>
    <col min="6147" max="6147" width="10.453125" style="205" customWidth="1"/>
    <col min="6148" max="6148" width="16.81640625" style="205" customWidth="1"/>
    <col min="6149" max="6149" width="17.26953125" style="205" customWidth="1"/>
    <col min="6150" max="6150" width="21.81640625" style="205" customWidth="1"/>
    <col min="6151" max="6151" width="14" style="205" customWidth="1"/>
    <col min="6152" max="6152" width="14.453125" style="205" customWidth="1"/>
    <col min="6153" max="6153" width="18.54296875" style="205" customWidth="1"/>
    <col min="6154" max="6154" width="18.1796875" style="205" bestFit="1" customWidth="1"/>
    <col min="6155" max="6155" width="10.7265625" style="205" bestFit="1" customWidth="1"/>
    <col min="6156" max="6156" width="17.1796875" style="205" bestFit="1" customWidth="1"/>
    <col min="6157" max="6159" width="9.1796875" style="205"/>
    <col min="6160" max="6160" width="22.26953125" style="205" customWidth="1"/>
    <col min="6161" max="6400" width="9.1796875" style="205"/>
    <col min="6401" max="6401" width="4.453125" style="205" customWidth="1"/>
    <col min="6402" max="6402" width="8.453125" style="205" customWidth="1"/>
    <col min="6403" max="6403" width="10.453125" style="205" customWidth="1"/>
    <col min="6404" max="6404" width="16.81640625" style="205" customWidth="1"/>
    <col min="6405" max="6405" width="17.26953125" style="205" customWidth="1"/>
    <col min="6406" max="6406" width="21.81640625" style="205" customWidth="1"/>
    <col min="6407" max="6407" width="14" style="205" customWidth="1"/>
    <col min="6408" max="6408" width="14.453125" style="205" customWidth="1"/>
    <col min="6409" max="6409" width="18.54296875" style="205" customWidth="1"/>
    <col min="6410" max="6410" width="18.1796875" style="205" bestFit="1" customWidth="1"/>
    <col min="6411" max="6411" width="10.7265625" style="205" bestFit="1" customWidth="1"/>
    <col min="6412" max="6412" width="17.1796875" style="205" bestFit="1" customWidth="1"/>
    <col min="6413" max="6415" width="9.1796875" style="205"/>
    <col min="6416" max="6416" width="22.26953125" style="205" customWidth="1"/>
    <col min="6417" max="6656" width="9.1796875" style="205"/>
    <col min="6657" max="6657" width="4.453125" style="205" customWidth="1"/>
    <col min="6658" max="6658" width="8.453125" style="205" customWidth="1"/>
    <col min="6659" max="6659" width="10.453125" style="205" customWidth="1"/>
    <col min="6660" max="6660" width="16.81640625" style="205" customWidth="1"/>
    <col min="6661" max="6661" width="17.26953125" style="205" customWidth="1"/>
    <col min="6662" max="6662" width="21.81640625" style="205" customWidth="1"/>
    <col min="6663" max="6663" width="14" style="205" customWidth="1"/>
    <col min="6664" max="6664" width="14.453125" style="205" customWidth="1"/>
    <col min="6665" max="6665" width="18.54296875" style="205" customWidth="1"/>
    <col min="6666" max="6666" width="18.1796875" style="205" bestFit="1" customWidth="1"/>
    <col min="6667" max="6667" width="10.7265625" style="205" bestFit="1" customWidth="1"/>
    <col min="6668" max="6668" width="17.1796875" style="205" bestFit="1" customWidth="1"/>
    <col min="6669" max="6671" width="9.1796875" style="205"/>
    <col min="6672" max="6672" width="22.26953125" style="205" customWidth="1"/>
    <col min="6673" max="6912" width="9.1796875" style="205"/>
    <col min="6913" max="6913" width="4.453125" style="205" customWidth="1"/>
    <col min="6914" max="6914" width="8.453125" style="205" customWidth="1"/>
    <col min="6915" max="6915" width="10.453125" style="205" customWidth="1"/>
    <col min="6916" max="6916" width="16.81640625" style="205" customWidth="1"/>
    <col min="6917" max="6917" width="17.26953125" style="205" customWidth="1"/>
    <col min="6918" max="6918" width="21.81640625" style="205" customWidth="1"/>
    <col min="6919" max="6919" width="14" style="205" customWidth="1"/>
    <col min="6920" max="6920" width="14.453125" style="205" customWidth="1"/>
    <col min="6921" max="6921" width="18.54296875" style="205" customWidth="1"/>
    <col min="6922" max="6922" width="18.1796875" style="205" bestFit="1" customWidth="1"/>
    <col min="6923" max="6923" width="10.7265625" style="205" bestFit="1" customWidth="1"/>
    <col min="6924" max="6924" width="17.1796875" style="205" bestFit="1" customWidth="1"/>
    <col min="6925" max="6927" width="9.1796875" style="205"/>
    <col min="6928" max="6928" width="22.26953125" style="205" customWidth="1"/>
    <col min="6929" max="7168" width="9.1796875" style="205"/>
    <col min="7169" max="7169" width="4.453125" style="205" customWidth="1"/>
    <col min="7170" max="7170" width="8.453125" style="205" customWidth="1"/>
    <col min="7171" max="7171" width="10.453125" style="205" customWidth="1"/>
    <col min="7172" max="7172" width="16.81640625" style="205" customWidth="1"/>
    <col min="7173" max="7173" width="17.26953125" style="205" customWidth="1"/>
    <col min="7174" max="7174" width="21.81640625" style="205" customWidth="1"/>
    <col min="7175" max="7175" width="14" style="205" customWidth="1"/>
    <col min="7176" max="7176" width="14.453125" style="205" customWidth="1"/>
    <col min="7177" max="7177" width="18.54296875" style="205" customWidth="1"/>
    <col min="7178" max="7178" width="18.1796875" style="205" bestFit="1" customWidth="1"/>
    <col min="7179" max="7179" width="10.7265625" style="205" bestFit="1" customWidth="1"/>
    <col min="7180" max="7180" width="17.1796875" style="205" bestFit="1" customWidth="1"/>
    <col min="7181" max="7183" width="9.1796875" style="205"/>
    <col min="7184" max="7184" width="22.26953125" style="205" customWidth="1"/>
    <col min="7185" max="7424" width="9.1796875" style="205"/>
    <col min="7425" max="7425" width="4.453125" style="205" customWidth="1"/>
    <col min="7426" max="7426" width="8.453125" style="205" customWidth="1"/>
    <col min="7427" max="7427" width="10.453125" style="205" customWidth="1"/>
    <col min="7428" max="7428" width="16.81640625" style="205" customWidth="1"/>
    <col min="7429" max="7429" width="17.26953125" style="205" customWidth="1"/>
    <col min="7430" max="7430" width="21.81640625" style="205" customWidth="1"/>
    <col min="7431" max="7431" width="14" style="205" customWidth="1"/>
    <col min="7432" max="7432" width="14.453125" style="205" customWidth="1"/>
    <col min="7433" max="7433" width="18.54296875" style="205" customWidth="1"/>
    <col min="7434" max="7434" width="18.1796875" style="205" bestFit="1" customWidth="1"/>
    <col min="7435" max="7435" width="10.7265625" style="205" bestFit="1" customWidth="1"/>
    <col min="7436" max="7436" width="17.1796875" style="205" bestFit="1" customWidth="1"/>
    <col min="7437" max="7439" width="9.1796875" style="205"/>
    <col min="7440" max="7440" width="22.26953125" style="205" customWidth="1"/>
    <col min="7441" max="7680" width="9.1796875" style="205"/>
    <col min="7681" max="7681" width="4.453125" style="205" customWidth="1"/>
    <col min="7682" max="7682" width="8.453125" style="205" customWidth="1"/>
    <col min="7683" max="7683" width="10.453125" style="205" customWidth="1"/>
    <col min="7684" max="7684" width="16.81640625" style="205" customWidth="1"/>
    <col min="7685" max="7685" width="17.26953125" style="205" customWidth="1"/>
    <col min="7686" max="7686" width="21.81640625" style="205" customWidth="1"/>
    <col min="7687" max="7687" width="14" style="205" customWidth="1"/>
    <col min="7688" max="7688" width="14.453125" style="205" customWidth="1"/>
    <col min="7689" max="7689" width="18.54296875" style="205" customWidth="1"/>
    <col min="7690" max="7690" width="18.1796875" style="205" bestFit="1" customWidth="1"/>
    <col min="7691" max="7691" width="10.7265625" style="205" bestFit="1" customWidth="1"/>
    <col min="7692" max="7692" width="17.1796875" style="205" bestFit="1" customWidth="1"/>
    <col min="7693" max="7695" width="9.1796875" style="205"/>
    <col min="7696" max="7696" width="22.26953125" style="205" customWidth="1"/>
    <col min="7697" max="7936" width="9.1796875" style="205"/>
    <col min="7937" max="7937" width="4.453125" style="205" customWidth="1"/>
    <col min="7938" max="7938" width="8.453125" style="205" customWidth="1"/>
    <col min="7939" max="7939" width="10.453125" style="205" customWidth="1"/>
    <col min="7940" max="7940" width="16.81640625" style="205" customWidth="1"/>
    <col min="7941" max="7941" width="17.26953125" style="205" customWidth="1"/>
    <col min="7942" max="7942" width="21.81640625" style="205" customWidth="1"/>
    <col min="7943" max="7943" width="14" style="205" customWidth="1"/>
    <col min="7944" max="7944" width="14.453125" style="205" customWidth="1"/>
    <col min="7945" max="7945" width="18.54296875" style="205" customWidth="1"/>
    <col min="7946" max="7946" width="18.1796875" style="205" bestFit="1" customWidth="1"/>
    <col min="7947" max="7947" width="10.7265625" style="205" bestFit="1" customWidth="1"/>
    <col min="7948" max="7948" width="17.1796875" style="205" bestFit="1" customWidth="1"/>
    <col min="7949" max="7951" width="9.1796875" style="205"/>
    <col min="7952" max="7952" width="22.26953125" style="205" customWidth="1"/>
    <col min="7953" max="8192" width="9.1796875" style="205"/>
    <col min="8193" max="8193" width="4.453125" style="205" customWidth="1"/>
    <col min="8194" max="8194" width="8.453125" style="205" customWidth="1"/>
    <col min="8195" max="8195" width="10.453125" style="205" customWidth="1"/>
    <col min="8196" max="8196" width="16.81640625" style="205" customWidth="1"/>
    <col min="8197" max="8197" width="17.26953125" style="205" customWidth="1"/>
    <col min="8198" max="8198" width="21.81640625" style="205" customWidth="1"/>
    <col min="8199" max="8199" width="14" style="205" customWidth="1"/>
    <col min="8200" max="8200" width="14.453125" style="205" customWidth="1"/>
    <col min="8201" max="8201" width="18.54296875" style="205" customWidth="1"/>
    <col min="8202" max="8202" width="18.1796875" style="205" bestFit="1" customWidth="1"/>
    <col min="8203" max="8203" width="10.7265625" style="205" bestFit="1" customWidth="1"/>
    <col min="8204" max="8204" width="17.1796875" style="205" bestFit="1" customWidth="1"/>
    <col min="8205" max="8207" width="9.1796875" style="205"/>
    <col min="8208" max="8208" width="22.26953125" style="205" customWidth="1"/>
    <col min="8209" max="8448" width="9.1796875" style="205"/>
    <col min="8449" max="8449" width="4.453125" style="205" customWidth="1"/>
    <col min="8450" max="8450" width="8.453125" style="205" customWidth="1"/>
    <col min="8451" max="8451" width="10.453125" style="205" customWidth="1"/>
    <col min="8452" max="8452" width="16.81640625" style="205" customWidth="1"/>
    <col min="8453" max="8453" width="17.26953125" style="205" customWidth="1"/>
    <col min="8454" max="8454" width="21.81640625" style="205" customWidth="1"/>
    <col min="8455" max="8455" width="14" style="205" customWidth="1"/>
    <col min="8456" max="8456" width="14.453125" style="205" customWidth="1"/>
    <col min="8457" max="8457" width="18.54296875" style="205" customWidth="1"/>
    <col min="8458" max="8458" width="18.1796875" style="205" bestFit="1" customWidth="1"/>
    <col min="8459" max="8459" width="10.7265625" style="205" bestFit="1" customWidth="1"/>
    <col min="8460" max="8460" width="17.1796875" style="205" bestFit="1" customWidth="1"/>
    <col min="8461" max="8463" width="9.1796875" style="205"/>
    <col min="8464" max="8464" width="22.26953125" style="205" customWidth="1"/>
    <col min="8465" max="8704" width="9.1796875" style="205"/>
    <col min="8705" max="8705" width="4.453125" style="205" customWidth="1"/>
    <col min="8706" max="8706" width="8.453125" style="205" customWidth="1"/>
    <col min="8707" max="8707" width="10.453125" style="205" customWidth="1"/>
    <col min="8708" max="8708" width="16.81640625" style="205" customWidth="1"/>
    <col min="8709" max="8709" width="17.26953125" style="205" customWidth="1"/>
    <col min="8710" max="8710" width="21.81640625" style="205" customWidth="1"/>
    <col min="8711" max="8711" width="14" style="205" customWidth="1"/>
    <col min="8712" max="8712" width="14.453125" style="205" customWidth="1"/>
    <col min="8713" max="8713" width="18.54296875" style="205" customWidth="1"/>
    <col min="8714" max="8714" width="18.1796875" style="205" bestFit="1" customWidth="1"/>
    <col min="8715" max="8715" width="10.7265625" style="205" bestFit="1" customWidth="1"/>
    <col min="8716" max="8716" width="17.1796875" style="205" bestFit="1" customWidth="1"/>
    <col min="8717" max="8719" width="9.1796875" style="205"/>
    <col min="8720" max="8720" width="22.26953125" style="205" customWidth="1"/>
    <col min="8721" max="8960" width="9.1796875" style="205"/>
    <col min="8961" max="8961" width="4.453125" style="205" customWidth="1"/>
    <col min="8962" max="8962" width="8.453125" style="205" customWidth="1"/>
    <col min="8963" max="8963" width="10.453125" style="205" customWidth="1"/>
    <col min="8964" max="8964" width="16.81640625" style="205" customWidth="1"/>
    <col min="8965" max="8965" width="17.26953125" style="205" customWidth="1"/>
    <col min="8966" max="8966" width="21.81640625" style="205" customWidth="1"/>
    <col min="8967" max="8967" width="14" style="205" customWidth="1"/>
    <col min="8968" max="8968" width="14.453125" style="205" customWidth="1"/>
    <col min="8969" max="8969" width="18.54296875" style="205" customWidth="1"/>
    <col min="8970" max="8970" width="18.1796875" style="205" bestFit="1" customWidth="1"/>
    <col min="8971" max="8971" width="10.7265625" style="205" bestFit="1" customWidth="1"/>
    <col min="8972" max="8972" width="17.1796875" style="205" bestFit="1" customWidth="1"/>
    <col min="8973" max="8975" width="9.1796875" style="205"/>
    <col min="8976" max="8976" width="22.26953125" style="205" customWidth="1"/>
    <col min="8977" max="9216" width="9.1796875" style="205"/>
    <col min="9217" max="9217" width="4.453125" style="205" customWidth="1"/>
    <col min="9218" max="9218" width="8.453125" style="205" customWidth="1"/>
    <col min="9219" max="9219" width="10.453125" style="205" customWidth="1"/>
    <col min="9220" max="9220" width="16.81640625" style="205" customWidth="1"/>
    <col min="9221" max="9221" width="17.26953125" style="205" customWidth="1"/>
    <col min="9222" max="9222" width="21.81640625" style="205" customWidth="1"/>
    <col min="9223" max="9223" width="14" style="205" customWidth="1"/>
    <col min="9224" max="9224" width="14.453125" style="205" customWidth="1"/>
    <col min="9225" max="9225" width="18.54296875" style="205" customWidth="1"/>
    <col min="9226" max="9226" width="18.1796875" style="205" bestFit="1" customWidth="1"/>
    <col min="9227" max="9227" width="10.7265625" style="205" bestFit="1" customWidth="1"/>
    <col min="9228" max="9228" width="17.1796875" style="205" bestFit="1" customWidth="1"/>
    <col min="9229" max="9231" width="9.1796875" style="205"/>
    <col min="9232" max="9232" width="22.26953125" style="205" customWidth="1"/>
    <col min="9233" max="9472" width="9.1796875" style="205"/>
    <col min="9473" max="9473" width="4.453125" style="205" customWidth="1"/>
    <col min="9474" max="9474" width="8.453125" style="205" customWidth="1"/>
    <col min="9475" max="9475" width="10.453125" style="205" customWidth="1"/>
    <col min="9476" max="9476" width="16.81640625" style="205" customWidth="1"/>
    <col min="9477" max="9477" width="17.26953125" style="205" customWidth="1"/>
    <col min="9478" max="9478" width="21.81640625" style="205" customWidth="1"/>
    <col min="9479" max="9479" width="14" style="205" customWidth="1"/>
    <col min="9480" max="9480" width="14.453125" style="205" customWidth="1"/>
    <col min="9481" max="9481" width="18.54296875" style="205" customWidth="1"/>
    <col min="9482" max="9482" width="18.1796875" style="205" bestFit="1" customWidth="1"/>
    <col min="9483" max="9483" width="10.7265625" style="205" bestFit="1" customWidth="1"/>
    <col min="9484" max="9484" width="17.1796875" style="205" bestFit="1" customWidth="1"/>
    <col min="9485" max="9487" width="9.1796875" style="205"/>
    <col min="9488" max="9488" width="22.26953125" style="205" customWidth="1"/>
    <col min="9489" max="9728" width="9.1796875" style="205"/>
    <col min="9729" max="9729" width="4.453125" style="205" customWidth="1"/>
    <col min="9730" max="9730" width="8.453125" style="205" customWidth="1"/>
    <col min="9731" max="9731" width="10.453125" style="205" customWidth="1"/>
    <col min="9732" max="9732" width="16.81640625" style="205" customWidth="1"/>
    <col min="9733" max="9733" width="17.26953125" style="205" customWidth="1"/>
    <col min="9734" max="9734" width="21.81640625" style="205" customWidth="1"/>
    <col min="9735" max="9735" width="14" style="205" customWidth="1"/>
    <col min="9736" max="9736" width="14.453125" style="205" customWidth="1"/>
    <col min="9737" max="9737" width="18.54296875" style="205" customWidth="1"/>
    <col min="9738" max="9738" width="18.1796875" style="205" bestFit="1" customWidth="1"/>
    <col min="9739" max="9739" width="10.7265625" style="205" bestFit="1" customWidth="1"/>
    <col min="9740" max="9740" width="17.1796875" style="205" bestFit="1" customWidth="1"/>
    <col min="9741" max="9743" width="9.1796875" style="205"/>
    <col min="9744" max="9744" width="22.26953125" style="205" customWidth="1"/>
    <col min="9745" max="9984" width="9.1796875" style="205"/>
    <col min="9985" max="9985" width="4.453125" style="205" customWidth="1"/>
    <col min="9986" max="9986" width="8.453125" style="205" customWidth="1"/>
    <col min="9987" max="9987" width="10.453125" style="205" customWidth="1"/>
    <col min="9988" max="9988" width="16.81640625" style="205" customWidth="1"/>
    <col min="9989" max="9989" width="17.26953125" style="205" customWidth="1"/>
    <col min="9990" max="9990" width="21.81640625" style="205" customWidth="1"/>
    <col min="9991" max="9991" width="14" style="205" customWidth="1"/>
    <col min="9992" max="9992" width="14.453125" style="205" customWidth="1"/>
    <col min="9993" max="9993" width="18.54296875" style="205" customWidth="1"/>
    <col min="9994" max="9994" width="18.1796875" style="205" bestFit="1" customWidth="1"/>
    <col min="9995" max="9995" width="10.7265625" style="205" bestFit="1" customWidth="1"/>
    <col min="9996" max="9996" width="17.1796875" style="205" bestFit="1" customWidth="1"/>
    <col min="9997" max="9999" width="9.1796875" style="205"/>
    <col min="10000" max="10000" width="22.26953125" style="205" customWidth="1"/>
    <col min="10001" max="10240" width="9.1796875" style="205"/>
    <col min="10241" max="10241" width="4.453125" style="205" customWidth="1"/>
    <col min="10242" max="10242" width="8.453125" style="205" customWidth="1"/>
    <col min="10243" max="10243" width="10.453125" style="205" customWidth="1"/>
    <col min="10244" max="10244" width="16.81640625" style="205" customWidth="1"/>
    <col min="10245" max="10245" width="17.26953125" style="205" customWidth="1"/>
    <col min="10246" max="10246" width="21.81640625" style="205" customWidth="1"/>
    <col min="10247" max="10247" width="14" style="205" customWidth="1"/>
    <col min="10248" max="10248" width="14.453125" style="205" customWidth="1"/>
    <col min="10249" max="10249" width="18.54296875" style="205" customWidth="1"/>
    <col min="10250" max="10250" width="18.1796875" style="205" bestFit="1" customWidth="1"/>
    <col min="10251" max="10251" width="10.7265625" style="205" bestFit="1" customWidth="1"/>
    <col min="10252" max="10252" width="17.1796875" style="205" bestFit="1" customWidth="1"/>
    <col min="10253" max="10255" width="9.1796875" style="205"/>
    <col min="10256" max="10256" width="22.26953125" style="205" customWidth="1"/>
    <col min="10257" max="10496" width="9.1796875" style="205"/>
    <col min="10497" max="10497" width="4.453125" style="205" customWidth="1"/>
    <col min="10498" max="10498" width="8.453125" style="205" customWidth="1"/>
    <col min="10499" max="10499" width="10.453125" style="205" customWidth="1"/>
    <col min="10500" max="10500" width="16.81640625" style="205" customWidth="1"/>
    <col min="10501" max="10501" width="17.26953125" style="205" customWidth="1"/>
    <col min="10502" max="10502" width="21.81640625" style="205" customWidth="1"/>
    <col min="10503" max="10503" width="14" style="205" customWidth="1"/>
    <col min="10504" max="10504" width="14.453125" style="205" customWidth="1"/>
    <col min="10505" max="10505" width="18.54296875" style="205" customWidth="1"/>
    <col min="10506" max="10506" width="18.1796875" style="205" bestFit="1" customWidth="1"/>
    <col min="10507" max="10507" width="10.7265625" style="205" bestFit="1" customWidth="1"/>
    <col min="10508" max="10508" width="17.1796875" style="205" bestFit="1" customWidth="1"/>
    <col min="10509" max="10511" width="9.1796875" style="205"/>
    <col min="10512" max="10512" width="22.26953125" style="205" customWidth="1"/>
    <col min="10513" max="10752" width="9.1796875" style="205"/>
    <col min="10753" max="10753" width="4.453125" style="205" customWidth="1"/>
    <col min="10754" max="10754" width="8.453125" style="205" customWidth="1"/>
    <col min="10755" max="10755" width="10.453125" style="205" customWidth="1"/>
    <col min="10756" max="10756" width="16.81640625" style="205" customWidth="1"/>
    <col min="10757" max="10757" width="17.26953125" style="205" customWidth="1"/>
    <col min="10758" max="10758" width="21.81640625" style="205" customWidth="1"/>
    <col min="10759" max="10759" width="14" style="205" customWidth="1"/>
    <col min="10760" max="10760" width="14.453125" style="205" customWidth="1"/>
    <col min="10761" max="10761" width="18.54296875" style="205" customWidth="1"/>
    <col min="10762" max="10762" width="18.1796875" style="205" bestFit="1" customWidth="1"/>
    <col min="10763" max="10763" width="10.7265625" style="205" bestFit="1" customWidth="1"/>
    <col min="10764" max="10764" width="17.1796875" style="205" bestFit="1" customWidth="1"/>
    <col min="10765" max="10767" width="9.1796875" style="205"/>
    <col min="10768" max="10768" width="22.26953125" style="205" customWidth="1"/>
    <col min="10769" max="11008" width="9.1796875" style="205"/>
    <col min="11009" max="11009" width="4.453125" style="205" customWidth="1"/>
    <col min="11010" max="11010" width="8.453125" style="205" customWidth="1"/>
    <col min="11011" max="11011" width="10.453125" style="205" customWidth="1"/>
    <col min="11012" max="11012" width="16.81640625" style="205" customWidth="1"/>
    <col min="11013" max="11013" width="17.26953125" style="205" customWidth="1"/>
    <col min="11014" max="11014" width="21.81640625" style="205" customWidth="1"/>
    <col min="11015" max="11015" width="14" style="205" customWidth="1"/>
    <col min="11016" max="11016" width="14.453125" style="205" customWidth="1"/>
    <col min="11017" max="11017" width="18.54296875" style="205" customWidth="1"/>
    <col min="11018" max="11018" width="18.1796875" style="205" bestFit="1" customWidth="1"/>
    <col min="11019" max="11019" width="10.7265625" style="205" bestFit="1" customWidth="1"/>
    <col min="11020" max="11020" width="17.1796875" style="205" bestFit="1" customWidth="1"/>
    <col min="11021" max="11023" width="9.1796875" style="205"/>
    <col min="11024" max="11024" width="22.26953125" style="205" customWidth="1"/>
    <col min="11025" max="11264" width="9.1796875" style="205"/>
    <col min="11265" max="11265" width="4.453125" style="205" customWidth="1"/>
    <col min="11266" max="11266" width="8.453125" style="205" customWidth="1"/>
    <col min="11267" max="11267" width="10.453125" style="205" customWidth="1"/>
    <col min="11268" max="11268" width="16.81640625" style="205" customWidth="1"/>
    <col min="11269" max="11269" width="17.26953125" style="205" customWidth="1"/>
    <col min="11270" max="11270" width="21.81640625" style="205" customWidth="1"/>
    <col min="11271" max="11271" width="14" style="205" customWidth="1"/>
    <col min="11272" max="11272" width="14.453125" style="205" customWidth="1"/>
    <col min="11273" max="11273" width="18.54296875" style="205" customWidth="1"/>
    <col min="11274" max="11274" width="18.1796875" style="205" bestFit="1" customWidth="1"/>
    <col min="11275" max="11275" width="10.7265625" style="205" bestFit="1" customWidth="1"/>
    <col min="11276" max="11276" width="17.1796875" style="205" bestFit="1" customWidth="1"/>
    <col min="11277" max="11279" width="9.1796875" style="205"/>
    <col min="11280" max="11280" width="22.26953125" style="205" customWidth="1"/>
    <col min="11281" max="11520" width="9.1796875" style="205"/>
    <col min="11521" max="11521" width="4.453125" style="205" customWidth="1"/>
    <col min="11522" max="11522" width="8.453125" style="205" customWidth="1"/>
    <col min="11523" max="11523" width="10.453125" style="205" customWidth="1"/>
    <col min="11524" max="11524" width="16.81640625" style="205" customWidth="1"/>
    <col min="11525" max="11525" width="17.26953125" style="205" customWidth="1"/>
    <col min="11526" max="11526" width="21.81640625" style="205" customWidth="1"/>
    <col min="11527" max="11527" width="14" style="205" customWidth="1"/>
    <col min="11528" max="11528" width="14.453125" style="205" customWidth="1"/>
    <col min="11529" max="11529" width="18.54296875" style="205" customWidth="1"/>
    <col min="11530" max="11530" width="18.1796875" style="205" bestFit="1" customWidth="1"/>
    <col min="11531" max="11531" width="10.7265625" style="205" bestFit="1" customWidth="1"/>
    <col min="11532" max="11532" width="17.1796875" style="205" bestFit="1" customWidth="1"/>
    <col min="11533" max="11535" width="9.1796875" style="205"/>
    <col min="11536" max="11536" width="22.26953125" style="205" customWidth="1"/>
    <col min="11537" max="11776" width="9.1796875" style="205"/>
    <col min="11777" max="11777" width="4.453125" style="205" customWidth="1"/>
    <col min="11778" max="11778" width="8.453125" style="205" customWidth="1"/>
    <col min="11779" max="11779" width="10.453125" style="205" customWidth="1"/>
    <col min="11780" max="11780" width="16.81640625" style="205" customWidth="1"/>
    <col min="11781" max="11781" width="17.26953125" style="205" customWidth="1"/>
    <col min="11782" max="11782" width="21.81640625" style="205" customWidth="1"/>
    <col min="11783" max="11783" width="14" style="205" customWidth="1"/>
    <col min="11784" max="11784" width="14.453125" style="205" customWidth="1"/>
    <col min="11785" max="11785" width="18.54296875" style="205" customWidth="1"/>
    <col min="11786" max="11786" width="18.1796875" style="205" bestFit="1" customWidth="1"/>
    <col min="11787" max="11787" width="10.7265625" style="205" bestFit="1" customWidth="1"/>
    <col min="11788" max="11788" width="17.1796875" style="205" bestFit="1" customWidth="1"/>
    <col min="11789" max="11791" width="9.1796875" style="205"/>
    <col min="11792" max="11792" width="22.26953125" style="205" customWidth="1"/>
    <col min="11793" max="12032" width="9.1796875" style="205"/>
    <col min="12033" max="12033" width="4.453125" style="205" customWidth="1"/>
    <col min="12034" max="12034" width="8.453125" style="205" customWidth="1"/>
    <col min="12035" max="12035" width="10.453125" style="205" customWidth="1"/>
    <col min="12036" max="12036" width="16.81640625" style="205" customWidth="1"/>
    <col min="12037" max="12037" width="17.26953125" style="205" customWidth="1"/>
    <col min="12038" max="12038" width="21.81640625" style="205" customWidth="1"/>
    <col min="12039" max="12039" width="14" style="205" customWidth="1"/>
    <col min="12040" max="12040" width="14.453125" style="205" customWidth="1"/>
    <col min="12041" max="12041" width="18.54296875" style="205" customWidth="1"/>
    <col min="12042" max="12042" width="18.1796875" style="205" bestFit="1" customWidth="1"/>
    <col min="12043" max="12043" width="10.7265625" style="205" bestFit="1" customWidth="1"/>
    <col min="12044" max="12044" width="17.1796875" style="205" bestFit="1" customWidth="1"/>
    <col min="12045" max="12047" width="9.1796875" style="205"/>
    <col min="12048" max="12048" width="22.26953125" style="205" customWidth="1"/>
    <col min="12049" max="12288" width="9.1796875" style="205"/>
    <col min="12289" max="12289" width="4.453125" style="205" customWidth="1"/>
    <col min="12290" max="12290" width="8.453125" style="205" customWidth="1"/>
    <col min="12291" max="12291" width="10.453125" style="205" customWidth="1"/>
    <col min="12292" max="12292" width="16.81640625" style="205" customWidth="1"/>
    <col min="12293" max="12293" width="17.26953125" style="205" customWidth="1"/>
    <col min="12294" max="12294" width="21.81640625" style="205" customWidth="1"/>
    <col min="12295" max="12295" width="14" style="205" customWidth="1"/>
    <col min="12296" max="12296" width="14.453125" style="205" customWidth="1"/>
    <col min="12297" max="12297" width="18.54296875" style="205" customWidth="1"/>
    <col min="12298" max="12298" width="18.1796875" style="205" bestFit="1" customWidth="1"/>
    <col min="12299" max="12299" width="10.7265625" style="205" bestFit="1" customWidth="1"/>
    <col min="12300" max="12300" width="17.1796875" style="205" bestFit="1" customWidth="1"/>
    <col min="12301" max="12303" width="9.1796875" style="205"/>
    <col min="12304" max="12304" width="22.26953125" style="205" customWidth="1"/>
    <col min="12305" max="12544" width="9.1796875" style="205"/>
    <col min="12545" max="12545" width="4.453125" style="205" customWidth="1"/>
    <col min="12546" max="12546" width="8.453125" style="205" customWidth="1"/>
    <col min="12547" max="12547" width="10.453125" style="205" customWidth="1"/>
    <col min="12548" max="12548" width="16.81640625" style="205" customWidth="1"/>
    <col min="12549" max="12549" width="17.26953125" style="205" customWidth="1"/>
    <col min="12550" max="12550" width="21.81640625" style="205" customWidth="1"/>
    <col min="12551" max="12551" width="14" style="205" customWidth="1"/>
    <col min="12552" max="12552" width="14.453125" style="205" customWidth="1"/>
    <col min="12553" max="12553" width="18.54296875" style="205" customWidth="1"/>
    <col min="12554" max="12554" width="18.1796875" style="205" bestFit="1" customWidth="1"/>
    <col min="12555" max="12555" width="10.7265625" style="205" bestFit="1" customWidth="1"/>
    <col min="12556" max="12556" width="17.1796875" style="205" bestFit="1" customWidth="1"/>
    <col min="12557" max="12559" width="9.1796875" style="205"/>
    <col min="12560" max="12560" width="22.26953125" style="205" customWidth="1"/>
    <col min="12561" max="12800" width="9.1796875" style="205"/>
    <col min="12801" max="12801" width="4.453125" style="205" customWidth="1"/>
    <col min="12802" max="12802" width="8.453125" style="205" customWidth="1"/>
    <col min="12803" max="12803" width="10.453125" style="205" customWidth="1"/>
    <col min="12804" max="12804" width="16.81640625" style="205" customWidth="1"/>
    <col min="12805" max="12805" width="17.26953125" style="205" customWidth="1"/>
    <col min="12806" max="12806" width="21.81640625" style="205" customWidth="1"/>
    <col min="12807" max="12807" width="14" style="205" customWidth="1"/>
    <col min="12808" max="12808" width="14.453125" style="205" customWidth="1"/>
    <col min="12809" max="12809" width="18.54296875" style="205" customWidth="1"/>
    <col min="12810" max="12810" width="18.1796875" style="205" bestFit="1" customWidth="1"/>
    <col min="12811" max="12811" width="10.7265625" style="205" bestFit="1" customWidth="1"/>
    <col min="12812" max="12812" width="17.1796875" style="205" bestFit="1" customWidth="1"/>
    <col min="12813" max="12815" width="9.1796875" style="205"/>
    <col min="12816" max="12816" width="22.26953125" style="205" customWidth="1"/>
    <col min="12817" max="13056" width="9.1796875" style="205"/>
    <col min="13057" max="13057" width="4.453125" style="205" customWidth="1"/>
    <col min="13058" max="13058" width="8.453125" style="205" customWidth="1"/>
    <col min="13059" max="13059" width="10.453125" style="205" customWidth="1"/>
    <col min="13060" max="13060" width="16.81640625" style="205" customWidth="1"/>
    <col min="13061" max="13061" width="17.26953125" style="205" customWidth="1"/>
    <col min="13062" max="13062" width="21.81640625" style="205" customWidth="1"/>
    <col min="13063" max="13063" width="14" style="205" customWidth="1"/>
    <col min="13064" max="13064" width="14.453125" style="205" customWidth="1"/>
    <col min="13065" max="13065" width="18.54296875" style="205" customWidth="1"/>
    <col min="13066" max="13066" width="18.1796875" style="205" bestFit="1" customWidth="1"/>
    <col min="13067" max="13067" width="10.7265625" style="205" bestFit="1" customWidth="1"/>
    <col min="13068" max="13068" width="17.1796875" style="205" bestFit="1" customWidth="1"/>
    <col min="13069" max="13071" width="9.1796875" style="205"/>
    <col min="13072" max="13072" width="22.26953125" style="205" customWidth="1"/>
    <col min="13073" max="13312" width="9.1796875" style="205"/>
    <col min="13313" max="13313" width="4.453125" style="205" customWidth="1"/>
    <col min="13314" max="13314" width="8.453125" style="205" customWidth="1"/>
    <col min="13315" max="13315" width="10.453125" style="205" customWidth="1"/>
    <col min="13316" max="13316" width="16.81640625" style="205" customWidth="1"/>
    <col min="13317" max="13317" width="17.26953125" style="205" customWidth="1"/>
    <col min="13318" max="13318" width="21.81640625" style="205" customWidth="1"/>
    <col min="13319" max="13319" width="14" style="205" customWidth="1"/>
    <col min="13320" max="13320" width="14.453125" style="205" customWidth="1"/>
    <col min="13321" max="13321" width="18.54296875" style="205" customWidth="1"/>
    <col min="13322" max="13322" width="18.1796875" style="205" bestFit="1" customWidth="1"/>
    <col min="13323" max="13323" width="10.7265625" style="205" bestFit="1" customWidth="1"/>
    <col min="13324" max="13324" width="17.1796875" style="205" bestFit="1" customWidth="1"/>
    <col min="13325" max="13327" width="9.1796875" style="205"/>
    <col min="13328" max="13328" width="22.26953125" style="205" customWidth="1"/>
    <col min="13329" max="13568" width="9.1796875" style="205"/>
    <col min="13569" max="13569" width="4.453125" style="205" customWidth="1"/>
    <col min="13570" max="13570" width="8.453125" style="205" customWidth="1"/>
    <col min="13571" max="13571" width="10.453125" style="205" customWidth="1"/>
    <col min="13572" max="13572" width="16.81640625" style="205" customWidth="1"/>
    <col min="13573" max="13573" width="17.26953125" style="205" customWidth="1"/>
    <col min="13574" max="13574" width="21.81640625" style="205" customWidth="1"/>
    <col min="13575" max="13575" width="14" style="205" customWidth="1"/>
    <col min="13576" max="13576" width="14.453125" style="205" customWidth="1"/>
    <col min="13577" max="13577" width="18.54296875" style="205" customWidth="1"/>
    <col min="13578" max="13578" width="18.1796875" style="205" bestFit="1" customWidth="1"/>
    <col min="13579" max="13579" width="10.7265625" style="205" bestFit="1" customWidth="1"/>
    <col min="13580" max="13580" width="17.1796875" style="205" bestFit="1" customWidth="1"/>
    <col min="13581" max="13583" width="9.1796875" style="205"/>
    <col min="13584" max="13584" width="22.26953125" style="205" customWidth="1"/>
    <col min="13585" max="13824" width="9.1796875" style="205"/>
    <col min="13825" max="13825" width="4.453125" style="205" customWidth="1"/>
    <col min="13826" max="13826" width="8.453125" style="205" customWidth="1"/>
    <col min="13827" max="13827" width="10.453125" style="205" customWidth="1"/>
    <col min="13828" max="13828" width="16.81640625" style="205" customWidth="1"/>
    <col min="13829" max="13829" width="17.26953125" style="205" customWidth="1"/>
    <col min="13830" max="13830" width="21.81640625" style="205" customWidth="1"/>
    <col min="13831" max="13831" width="14" style="205" customWidth="1"/>
    <col min="13832" max="13832" width="14.453125" style="205" customWidth="1"/>
    <col min="13833" max="13833" width="18.54296875" style="205" customWidth="1"/>
    <col min="13834" max="13834" width="18.1796875" style="205" bestFit="1" customWidth="1"/>
    <col min="13835" max="13835" width="10.7265625" style="205" bestFit="1" customWidth="1"/>
    <col min="13836" max="13836" width="17.1796875" style="205" bestFit="1" customWidth="1"/>
    <col min="13837" max="13839" width="9.1796875" style="205"/>
    <col min="13840" max="13840" width="22.26953125" style="205" customWidth="1"/>
    <col min="13841" max="14080" width="9.1796875" style="205"/>
    <col min="14081" max="14081" width="4.453125" style="205" customWidth="1"/>
    <col min="14082" max="14082" width="8.453125" style="205" customWidth="1"/>
    <col min="14083" max="14083" width="10.453125" style="205" customWidth="1"/>
    <col min="14084" max="14084" width="16.81640625" style="205" customWidth="1"/>
    <col min="14085" max="14085" width="17.26953125" style="205" customWidth="1"/>
    <col min="14086" max="14086" width="21.81640625" style="205" customWidth="1"/>
    <col min="14087" max="14087" width="14" style="205" customWidth="1"/>
    <col min="14088" max="14088" width="14.453125" style="205" customWidth="1"/>
    <col min="14089" max="14089" width="18.54296875" style="205" customWidth="1"/>
    <col min="14090" max="14090" width="18.1796875" style="205" bestFit="1" customWidth="1"/>
    <col min="14091" max="14091" width="10.7265625" style="205" bestFit="1" customWidth="1"/>
    <col min="14092" max="14092" width="17.1796875" style="205" bestFit="1" customWidth="1"/>
    <col min="14093" max="14095" width="9.1796875" style="205"/>
    <col min="14096" max="14096" width="22.26953125" style="205" customWidth="1"/>
    <col min="14097" max="14336" width="9.1796875" style="205"/>
    <col min="14337" max="14337" width="4.453125" style="205" customWidth="1"/>
    <col min="14338" max="14338" width="8.453125" style="205" customWidth="1"/>
    <col min="14339" max="14339" width="10.453125" style="205" customWidth="1"/>
    <col min="14340" max="14340" width="16.81640625" style="205" customWidth="1"/>
    <col min="14341" max="14341" width="17.26953125" style="205" customWidth="1"/>
    <col min="14342" max="14342" width="21.81640625" style="205" customWidth="1"/>
    <col min="14343" max="14343" width="14" style="205" customWidth="1"/>
    <col min="14344" max="14344" width="14.453125" style="205" customWidth="1"/>
    <col min="14345" max="14345" width="18.54296875" style="205" customWidth="1"/>
    <col min="14346" max="14346" width="18.1796875" style="205" bestFit="1" customWidth="1"/>
    <col min="14347" max="14347" width="10.7265625" style="205" bestFit="1" customWidth="1"/>
    <col min="14348" max="14348" width="17.1796875" style="205" bestFit="1" customWidth="1"/>
    <col min="14349" max="14351" width="9.1796875" style="205"/>
    <col min="14352" max="14352" width="22.26953125" style="205" customWidth="1"/>
    <col min="14353" max="14592" width="9.1796875" style="205"/>
    <col min="14593" max="14593" width="4.453125" style="205" customWidth="1"/>
    <col min="14594" max="14594" width="8.453125" style="205" customWidth="1"/>
    <col min="14595" max="14595" width="10.453125" style="205" customWidth="1"/>
    <col min="14596" max="14596" width="16.81640625" style="205" customWidth="1"/>
    <col min="14597" max="14597" width="17.26953125" style="205" customWidth="1"/>
    <col min="14598" max="14598" width="21.81640625" style="205" customWidth="1"/>
    <col min="14599" max="14599" width="14" style="205" customWidth="1"/>
    <col min="14600" max="14600" width="14.453125" style="205" customWidth="1"/>
    <col min="14601" max="14601" width="18.54296875" style="205" customWidth="1"/>
    <col min="14602" max="14602" width="18.1796875" style="205" bestFit="1" customWidth="1"/>
    <col min="14603" max="14603" width="10.7265625" style="205" bestFit="1" customWidth="1"/>
    <col min="14604" max="14604" width="17.1796875" style="205" bestFit="1" customWidth="1"/>
    <col min="14605" max="14607" width="9.1796875" style="205"/>
    <col min="14608" max="14608" width="22.26953125" style="205" customWidth="1"/>
    <col min="14609" max="14848" width="9.1796875" style="205"/>
    <col min="14849" max="14849" width="4.453125" style="205" customWidth="1"/>
    <col min="14850" max="14850" width="8.453125" style="205" customWidth="1"/>
    <col min="14851" max="14851" width="10.453125" style="205" customWidth="1"/>
    <col min="14852" max="14852" width="16.81640625" style="205" customWidth="1"/>
    <col min="14853" max="14853" width="17.26953125" style="205" customWidth="1"/>
    <col min="14854" max="14854" width="21.81640625" style="205" customWidth="1"/>
    <col min="14855" max="14855" width="14" style="205" customWidth="1"/>
    <col min="14856" max="14856" width="14.453125" style="205" customWidth="1"/>
    <col min="14857" max="14857" width="18.54296875" style="205" customWidth="1"/>
    <col min="14858" max="14858" width="18.1796875" style="205" bestFit="1" customWidth="1"/>
    <col min="14859" max="14859" width="10.7265625" style="205" bestFit="1" customWidth="1"/>
    <col min="14860" max="14860" width="17.1796875" style="205" bestFit="1" customWidth="1"/>
    <col min="14861" max="14863" width="9.1796875" style="205"/>
    <col min="14864" max="14864" width="22.26953125" style="205" customWidth="1"/>
    <col min="14865" max="15104" width="9.1796875" style="205"/>
    <col min="15105" max="15105" width="4.453125" style="205" customWidth="1"/>
    <col min="15106" max="15106" width="8.453125" style="205" customWidth="1"/>
    <col min="15107" max="15107" width="10.453125" style="205" customWidth="1"/>
    <col min="15108" max="15108" width="16.81640625" style="205" customWidth="1"/>
    <col min="15109" max="15109" width="17.26953125" style="205" customWidth="1"/>
    <col min="15110" max="15110" width="21.81640625" style="205" customWidth="1"/>
    <col min="15111" max="15111" width="14" style="205" customWidth="1"/>
    <col min="15112" max="15112" width="14.453125" style="205" customWidth="1"/>
    <col min="15113" max="15113" width="18.54296875" style="205" customWidth="1"/>
    <col min="15114" max="15114" width="18.1796875" style="205" bestFit="1" customWidth="1"/>
    <col min="15115" max="15115" width="10.7265625" style="205" bestFit="1" customWidth="1"/>
    <col min="15116" max="15116" width="17.1796875" style="205" bestFit="1" customWidth="1"/>
    <col min="15117" max="15119" width="9.1796875" style="205"/>
    <col min="15120" max="15120" width="22.26953125" style="205" customWidth="1"/>
    <col min="15121" max="15360" width="9.1796875" style="205"/>
    <col min="15361" max="15361" width="4.453125" style="205" customWidth="1"/>
    <col min="15362" max="15362" width="8.453125" style="205" customWidth="1"/>
    <col min="15363" max="15363" width="10.453125" style="205" customWidth="1"/>
    <col min="15364" max="15364" width="16.81640625" style="205" customWidth="1"/>
    <col min="15365" max="15365" width="17.26953125" style="205" customWidth="1"/>
    <col min="15366" max="15366" width="21.81640625" style="205" customWidth="1"/>
    <col min="15367" max="15367" width="14" style="205" customWidth="1"/>
    <col min="15368" max="15368" width="14.453125" style="205" customWidth="1"/>
    <col min="15369" max="15369" width="18.54296875" style="205" customWidth="1"/>
    <col min="15370" max="15370" width="18.1796875" style="205" bestFit="1" customWidth="1"/>
    <col min="15371" max="15371" width="10.7265625" style="205" bestFit="1" customWidth="1"/>
    <col min="15372" max="15372" width="17.1796875" style="205" bestFit="1" customWidth="1"/>
    <col min="15373" max="15375" width="9.1796875" style="205"/>
    <col min="15376" max="15376" width="22.26953125" style="205" customWidth="1"/>
    <col min="15377" max="15616" width="9.1796875" style="205"/>
    <col min="15617" max="15617" width="4.453125" style="205" customWidth="1"/>
    <col min="15618" max="15618" width="8.453125" style="205" customWidth="1"/>
    <col min="15619" max="15619" width="10.453125" style="205" customWidth="1"/>
    <col min="15620" max="15620" width="16.81640625" style="205" customWidth="1"/>
    <col min="15621" max="15621" width="17.26953125" style="205" customWidth="1"/>
    <col min="15622" max="15622" width="21.81640625" style="205" customWidth="1"/>
    <col min="15623" max="15623" width="14" style="205" customWidth="1"/>
    <col min="15624" max="15624" width="14.453125" style="205" customWidth="1"/>
    <col min="15625" max="15625" width="18.54296875" style="205" customWidth="1"/>
    <col min="15626" max="15626" width="18.1796875" style="205" bestFit="1" customWidth="1"/>
    <col min="15627" max="15627" width="10.7265625" style="205" bestFit="1" customWidth="1"/>
    <col min="15628" max="15628" width="17.1796875" style="205" bestFit="1" customWidth="1"/>
    <col min="15629" max="15631" width="9.1796875" style="205"/>
    <col min="15632" max="15632" width="22.26953125" style="205" customWidth="1"/>
    <col min="15633" max="15872" width="9.1796875" style="205"/>
    <col min="15873" max="15873" width="4.453125" style="205" customWidth="1"/>
    <col min="15874" max="15874" width="8.453125" style="205" customWidth="1"/>
    <col min="15875" max="15875" width="10.453125" style="205" customWidth="1"/>
    <col min="15876" max="15876" width="16.81640625" style="205" customWidth="1"/>
    <col min="15877" max="15877" width="17.26953125" style="205" customWidth="1"/>
    <col min="15878" max="15878" width="21.81640625" style="205" customWidth="1"/>
    <col min="15879" max="15879" width="14" style="205" customWidth="1"/>
    <col min="15880" max="15880" width="14.453125" style="205" customWidth="1"/>
    <col min="15881" max="15881" width="18.54296875" style="205" customWidth="1"/>
    <col min="15882" max="15882" width="18.1796875" style="205" bestFit="1" customWidth="1"/>
    <col min="15883" max="15883" width="10.7265625" style="205" bestFit="1" customWidth="1"/>
    <col min="15884" max="15884" width="17.1796875" style="205" bestFit="1" customWidth="1"/>
    <col min="15885" max="15887" width="9.1796875" style="205"/>
    <col min="15888" max="15888" width="22.26953125" style="205" customWidth="1"/>
    <col min="15889" max="16128" width="9.1796875" style="205"/>
    <col min="16129" max="16129" width="4.453125" style="205" customWidth="1"/>
    <col min="16130" max="16130" width="8.453125" style="205" customWidth="1"/>
    <col min="16131" max="16131" width="10.453125" style="205" customWidth="1"/>
    <col min="16132" max="16132" width="16.81640625" style="205" customWidth="1"/>
    <col min="16133" max="16133" width="17.26953125" style="205" customWidth="1"/>
    <col min="16134" max="16134" width="21.81640625" style="205" customWidth="1"/>
    <col min="16135" max="16135" width="14" style="205" customWidth="1"/>
    <col min="16136" max="16136" width="14.453125" style="205" customWidth="1"/>
    <col min="16137" max="16137" width="18.54296875" style="205" customWidth="1"/>
    <col min="16138" max="16138" width="18.1796875" style="205" bestFit="1" customWidth="1"/>
    <col min="16139" max="16139" width="10.7265625" style="205" bestFit="1" customWidth="1"/>
    <col min="16140" max="16140" width="17.1796875" style="205" bestFit="1" customWidth="1"/>
    <col min="16141" max="16143" width="9.1796875" style="205"/>
    <col min="16144" max="16144" width="22.26953125" style="205" customWidth="1"/>
    <col min="16145" max="16384" width="9.1796875" style="205"/>
  </cols>
  <sheetData>
    <row r="1" spans="1:10" s="195" customFormat="1" ht="28.5" customHeight="1">
      <c r="A1" s="836" t="str">
        <f>DETAILS!A2</f>
        <v xml:space="preserve">વિકલ્પ - 1  </v>
      </c>
      <c r="B1" s="837"/>
      <c r="C1" s="837"/>
      <c r="D1" s="895" t="s">
        <v>246</v>
      </c>
      <c r="E1" s="896"/>
      <c r="F1" s="896"/>
      <c r="G1" s="896"/>
      <c r="H1" s="897"/>
      <c r="I1" s="193"/>
      <c r="J1" s="194"/>
    </row>
    <row r="2" spans="1:10" s="195" customFormat="1" ht="27" customHeight="1" thickBot="1">
      <c r="A2" s="842" t="str">
        <f>DETAILS!A3</f>
        <v>OLD FORMAT</v>
      </c>
      <c r="B2" s="843"/>
      <c r="C2" s="843"/>
      <c r="D2" s="242"/>
      <c r="E2" s="243" t="s">
        <v>247</v>
      </c>
      <c r="F2" s="244" t="str">
        <f>DETAILS!B12</f>
        <v>2023-24</v>
      </c>
      <c r="G2" s="244"/>
      <c r="H2" s="245"/>
      <c r="I2" s="193"/>
      <c r="J2" s="194"/>
    </row>
    <row r="3" spans="1:10" s="195" customFormat="1" ht="21" customHeight="1">
      <c r="A3" s="201" t="s">
        <v>248</v>
      </c>
      <c r="B3" s="898" t="s">
        <v>249</v>
      </c>
      <c r="C3" s="898"/>
      <c r="D3" s="859" t="str">
        <f>ANEXER!E7</f>
        <v xml:space="preserve">       </v>
      </c>
      <c r="E3" s="859"/>
      <c r="F3" s="859"/>
      <c r="G3" s="859"/>
      <c r="H3" s="246"/>
      <c r="I3" s="200"/>
      <c r="J3" s="194"/>
    </row>
    <row r="4" spans="1:10" s="195" customFormat="1" ht="21" customHeight="1">
      <c r="A4" s="201" t="s">
        <v>250</v>
      </c>
      <c r="B4" s="858" t="s">
        <v>251</v>
      </c>
      <c r="C4" s="858"/>
      <c r="D4" s="247">
        <f>DETAILS!B23</f>
        <v>0</v>
      </c>
      <c r="E4" s="248"/>
      <c r="F4" s="248"/>
      <c r="G4" s="248"/>
      <c r="H4" s="246"/>
      <c r="I4" s="200"/>
      <c r="J4" s="194"/>
    </row>
    <row r="5" spans="1:10" s="195" customFormat="1" ht="21" customHeight="1">
      <c r="A5" s="201" t="s">
        <v>252</v>
      </c>
      <c r="B5" s="902" t="s">
        <v>253</v>
      </c>
      <c r="C5" s="902"/>
      <c r="D5" s="859">
        <f>+DETAILS!B4</f>
        <v>0</v>
      </c>
      <c r="E5" s="859"/>
      <c r="F5" s="859"/>
      <c r="G5" s="859"/>
      <c r="H5" s="903"/>
      <c r="I5" s="200"/>
      <c r="J5" s="194"/>
    </row>
    <row r="6" spans="1:10" s="195" customFormat="1" ht="21" customHeight="1" thickBot="1">
      <c r="A6" s="249" t="s">
        <v>254</v>
      </c>
      <c r="B6" s="904" t="s">
        <v>255</v>
      </c>
      <c r="C6" s="904"/>
      <c r="D6" s="905">
        <f>DETAILS!B5</f>
        <v>0</v>
      </c>
      <c r="E6" s="905"/>
      <c r="F6" s="905"/>
      <c r="G6" s="250" t="s">
        <v>256</v>
      </c>
      <c r="H6" s="251">
        <f>DETAILS!B7</f>
        <v>0</v>
      </c>
      <c r="I6" s="200"/>
      <c r="J6" s="194"/>
    </row>
    <row r="7" spans="1:10" ht="26.25" customHeight="1" thickBot="1">
      <c r="A7" s="906" t="s">
        <v>257</v>
      </c>
      <c r="B7" s="907"/>
      <c r="C7" s="908"/>
      <c r="D7" s="909" t="s">
        <v>258</v>
      </c>
      <c r="E7" s="910"/>
      <c r="F7" s="910"/>
      <c r="G7" s="910"/>
      <c r="H7" s="911"/>
    </row>
    <row r="8" spans="1:10" s="210" customFormat="1" ht="19.5" customHeight="1">
      <c r="A8" s="223" t="s">
        <v>248</v>
      </c>
      <c r="B8" s="899" t="s">
        <v>259</v>
      </c>
      <c r="C8" s="899"/>
      <c r="D8" s="899"/>
      <c r="E8" s="899"/>
      <c r="F8" s="900"/>
      <c r="G8" s="252"/>
      <c r="H8" s="253">
        <f>DETAILS!B37</f>
        <v>0</v>
      </c>
      <c r="I8" s="208"/>
      <c r="J8" s="209"/>
    </row>
    <row r="9" spans="1:10" s="210" customFormat="1" ht="19.5" customHeight="1">
      <c r="A9" s="206" t="s">
        <v>250</v>
      </c>
      <c r="B9" s="850" t="s">
        <v>260</v>
      </c>
      <c r="C9" s="850"/>
      <c r="D9" s="850"/>
      <c r="E9" s="850"/>
      <c r="F9" s="850"/>
      <c r="G9" s="254"/>
      <c r="H9" s="213"/>
      <c r="I9" s="208"/>
      <c r="J9" s="209"/>
    </row>
    <row r="10" spans="1:10" s="210" customFormat="1" ht="19.5" customHeight="1">
      <c r="A10" s="901" t="s">
        <v>261</v>
      </c>
      <c r="B10" s="869"/>
      <c r="C10" s="869"/>
      <c r="D10" s="869"/>
      <c r="E10" s="869"/>
      <c r="F10" s="869"/>
      <c r="G10" s="255"/>
      <c r="H10" s="213"/>
      <c r="I10" s="208"/>
      <c r="J10" s="209"/>
    </row>
    <row r="11" spans="1:10" s="210" customFormat="1" ht="19.5" customHeight="1">
      <c r="A11" s="206"/>
      <c r="B11" s="850" t="s">
        <v>262</v>
      </c>
      <c r="C11" s="850"/>
      <c r="D11" s="850"/>
      <c r="E11" s="850"/>
      <c r="F11" s="850"/>
      <c r="G11" s="255"/>
      <c r="H11" s="213"/>
      <c r="I11" s="208"/>
      <c r="J11" s="209"/>
    </row>
    <row r="12" spans="1:10" s="210" customFormat="1" ht="19.5" customHeight="1">
      <c r="A12" s="206"/>
      <c r="B12" s="850" t="s">
        <v>263</v>
      </c>
      <c r="C12" s="851"/>
      <c r="D12" s="851"/>
      <c r="E12" s="852"/>
      <c r="F12" s="256">
        <f>DETAILS!B42</f>
        <v>0</v>
      </c>
      <c r="G12" s="255"/>
      <c r="H12" s="213"/>
      <c r="I12" s="208"/>
      <c r="J12" s="209"/>
    </row>
    <row r="13" spans="1:10" s="210" customFormat="1" ht="19.5" customHeight="1">
      <c r="A13" s="206"/>
      <c r="B13" s="869" t="s">
        <v>264</v>
      </c>
      <c r="C13" s="851"/>
      <c r="D13" s="851"/>
      <c r="E13" s="852"/>
      <c r="F13" s="214"/>
      <c r="G13" s="255"/>
      <c r="H13" s="213"/>
      <c r="I13" s="208"/>
      <c r="J13" s="209"/>
    </row>
    <row r="14" spans="1:10" s="210" customFormat="1" ht="19.5" customHeight="1">
      <c r="A14" s="206"/>
      <c r="B14" s="912" t="s">
        <v>265</v>
      </c>
      <c r="C14" s="912"/>
      <c r="D14" s="912"/>
      <c r="E14" s="912"/>
      <c r="F14" s="214"/>
      <c r="G14" s="255"/>
      <c r="H14" s="213"/>
      <c r="I14" s="208"/>
      <c r="J14" s="209"/>
    </row>
    <row r="15" spans="1:10" s="210" customFormat="1" ht="19.5" customHeight="1">
      <c r="A15" s="206"/>
      <c r="B15" s="912" t="s">
        <v>266</v>
      </c>
      <c r="C15" s="912"/>
      <c r="D15" s="912"/>
      <c r="E15" s="912"/>
      <c r="F15" s="256">
        <f>IF(E16&gt;E17,E16-E17,0)</f>
        <v>0</v>
      </c>
      <c r="G15" s="255"/>
      <c r="H15" s="213"/>
      <c r="I15" s="208"/>
      <c r="J15" s="216"/>
    </row>
    <row r="16" spans="1:10" s="210" customFormat="1" ht="19.5" customHeight="1">
      <c r="A16" s="206"/>
      <c r="B16" s="878" t="s">
        <v>267</v>
      </c>
      <c r="C16" s="879"/>
      <c r="D16" s="879"/>
      <c r="E16" s="257">
        <f>[2]DETAILS!G17</f>
        <v>0</v>
      </c>
      <c r="F16" s="214"/>
      <c r="G16" s="255"/>
      <c r="H16" s="213"/>
      <c r="I16" s="208"/>
      <c r="J16" s="218"/>
    </row>
    <row r="17" spans="1:17" s="210" customFormat="1" ht="19.5" customHeight="1">
      <c r="A17" s="206"/>
      <c r="B17" s="882" t="s">
        <v>268</v>
      </c>
      <c r="C17" s="882"/>
      <c r="D17" s="882"/>
      <c r="E17" s="257">
        <f>[2]ANEXER!I29</f>
        <v>0</v>
      </c>
      <c r="F17" s="214"/>
      <c r="G17" s="255"/>
      <c r="H17" s="213"/>
      <c r="I17" s="208"/>
      <c r="J17" s="209"/>
    </row>
    <row r="18" spans="1:17" s="210" customFormat="1" ht="19.5" customHeight="1">
      <c r="A18" s="206"/>
      <c r="B18" s="912" t="s">
        <v>269</v>
      </c>
      <c r="C18" s="912"/>
      <c r="D18" s="912"/>
      <c r="E18" s="912"/>
      <c r="F18" s="258">
        <f>ANEXER!I30</f>
        <v>0</v>
      </c>
      <c r="G18" s="259"/>
      <c r="H18" s="213"/>
      <c r="I18" s="208"/>
      <c r="J18" s="209"/>
    </row>
    <row r="19" spans="1:17" s="210" customFormat="1" ht="19.5" customHeight="1">
      <c r="A19" s="206"/>
      <c r="B19" s="912" t="s">
        <v>270</v>
      </c>
      <c r="C19" s="912"/>
      <c r="D19" s="912"/>
      <c r="E19" s="912"/>
      <c r="F19" s="912"/>
      <c r="G19" s="260">
        <f>MIN(F12,F15,F18)</f>
        <v>0</v>
      </c>
      <c r="H19" s="213"/>
      <c r="I19" s="208"/>
      <c r="J19" s="209"/>
    </row>
    <row r="20" spans="1:17" s="210" customFormat="1" ht="19.5" customHeight="1">
      <c r="A20" s="888" t="s">
        <v>271</v>
      </c>
      <c r="B20" s="912"/>
      <c r="C20" s="912"/>
      <c r="D20" s="912"/>
      <c r="E20" s="912"/>
      <c r="F20" s="913"/>
      <c r="G20" s="261"/>
      <c r="H20" s="213"/>
      <c r="I20" s="208"/>
      <c r="J20" s="209"/>
    </row>
    <row r="21" spans="1:17" s="210" customFormat="1" ht="19.5" customHeight="1">
      <c r="A21" s="206"/>
      <c r="B21" s="912" t="s">
        <v>272</v>
      </c>
      <c r="C21" s="912"/>
      <c r="D21" s="912"/>
      <c r="E21" s="912"/>
      <c r="F21" s="912"/>
      <c r="G21" s="261">
        <v>0</v>
      </c>
      <c r="H21" s="213"/>
      <c r="I21" s="208"/>
      <c r="J21" s="209"/>
    </row>
    <row r="22" spans="1:17" s="210" customFormat="1" ht="19.5" customHeight="1">
      <c r="A22" s="914" t="s">
        <v>273</v>
      </c>
      <c r="B22" s="869"/>
      <c r="C22" s="869"/>
      <c r="D22" s="869"/>
      <c r="E22" s="869"/>
      <c r="F22" s="915"/>
      <c r="G22" s="261"/>
      <c r="H22" s="213"/>
      <c r="I22" s="916" t="s">
        <v>274</v>
      </c>
      <c r="J22" s="886"/>
      <c r="K22" s="886"/>
      <c r="L22" s="886"/>
      <c r="M22" s="886"/>
      <c r="N22" s="886"/>
      <c r="O22" s="886"/>
      <c r="P22" s="886"/>
      <c r="Q22" s="886"/>
    </row>
    <row r="23" spans="1:17" s="210" customFormat="1" ht="19.5" hidden="1" customHeight="1">
      <c r="A23" s="206"/>
      <c r="B23" s="850" t="s">
        <v>275</v>
      </c>
      <c r="C23" s="850"/>
      <c r="D23" s="850"/>
      <c r="E23" s="850"/>
      <c r="F23" s="850"/>
      <c r="G23" s="261" t="b">
        <f>IF(([2]DETAILS!G28)="YES",[2]ANEXER!V30,IF([2]DETAILS!G28="NO",0))</f>
        <v>0</v>
      </c>
      <c r="H23" s="213"/>
      <c r="I23" s="208"/>
      <c r="J23" s="209"/>
    </row>
    <row r="24" spans="1:17" s="210" customFormat="1" ht="19.5" customHeight="1">
      <c r="A24" s="917" t="s">
        <v>276</v>
      </c>
      <c r="B24" s="918"/>
      <c r="C24" s="918"/>
      <c r="D24" s="918"/>
      <c r="E24" s="918"/>
      <c r="F24" s="918"/>
      <c r="G24" s="261">
        <f>IF((DETAILS!G27)="YES",ANEXER!V29,IF(DETAILS!G27="NO",0))</f>
        <v>0</v>
      </c>
      <c r="H24" s="213"/>
      <c r="I24" s="208"/>
      <c r="J24" s="209"/>
    </row>
    <row r="25" spans="1:17" s="210" customFormat="1" ht="19.5" customHeight="1">
      <c r="A25" s="914" t="s">
        <v>277</v>
      </c>
      <c r="B25" s="869"/>
      <c r="C25" s="869"/>
      <c r="D25" s="869"/>
      <c r="E25" s="869"/>
      <c r="F25" s="915"/>
      <c r="G25" s="261">
        <f>IF(H8&lt;=50000,H8,50000)</f>
        <v>0</v>
      </c>
      <c r="H25" s="213"/>
      <c r="I25" s="208"/>
      <c r="J25" s="209"/>
    </row>
    <row r="26" spans="1:17" s="210" customFormat="1" ht="19.5" customHeight="1">
      <c r="A26" s="926" t="s">
        <v>278</v>
      </c>
      <c r="B26" s="927"/>
      <c r="C26" s="927"/>
      <c r="D26" s="927"/>
      <c r="E26" s="927"/>
      <c r="F26" s="928"/>
      <c r="G26" s="262"/>
      <c r="H26" s="213"/>
      <c r="I26" s="208"/>
      <c r="J26" s="209"/>
    </row>
    <row r="27" spans="1:17" s="210" customFormat="1" ht="19.5" customHeight="1">
      <c r="A27" s="887" t="s">
        <v>679</v>
      </c>
      <c r="B27" s="851"/>
      <c r="C27" s="851"/>
      <c r="D27" s="851"/>
      <c r="E27" s="851"/>
      <c r="F27" s="929"/>
      <c r="G27" s="263">
        <f>DETAILS!B38</f>
        <v>0</v>
      </c>
      <c r="H27" s="235"/>
      <c r="I27" s="208"/>
      <c r="J27" s="209"/>
    </row>
    <row r="28" spans="1:17" s="210" customFormat="1" ht="18.75" customHeight="1">
      <c r="A28" s="888" t="s">
        <v>279</v>
      </c>
      <c r="B28" s="852"/>
      <c r="C28" s="852"/>
      <c r="D28" s="852"/>
      <c r="E28" s="852"/>
      <c r="F28" s="852"/>
      <c r="G28" s="930"/>
      <c r="H28" s="264">
        <f>SUM(G19:G27)</f>
        <v>0</v>
      </c>
      <c r="I28" s="208"/>
      <c r="J28" s="209"/>
    </row>
    <row r="29" spans="1:17" s="210" customFormat="1" ht="19.5" hidden="1" customHeight="1">
      <c r="A29" s="206"/>
      <c r="B29" s="852"/>
      <c r="C29" s="852"/>
      <c r="D29" s="852"/>
      <c r="E29" s="852"/>
      <c r="F29" s="852"/>
      <c r="G29" s="930"/>
      <c r="H29" s="265"/>
      <c r="I29" s="208"/>
      <c r="J29" s="209"/>
    </row>
    <row r="30" spans="1:17" s="210" customFormat="1" ht="19.5" customHeight="1" thickBot="1">
      <c r="A30" s="219" t="s">
        <v>252</v>
      </c>
      <c r="B30" s="889" t="s">
        <v>280</v>
      </c>
      <c r="C30" s="890"/>
      <c r="D30" s="890"/>
      <c r="E30" s="890"/>
      <c r="F30" s="890"/>
      <c r="G30" s="931"/>
      <c r="H30" s="266">
        <f>H8-H28</f>
        <v>0</v>
      </c>
      <c r="I30" s="208"/>
      <c r="J30" s="209"/>
    </row>
    <row r="31" spans="1:17" s="210" customFormat="1" ht="27" customHeight="1" thickBot="1">
      <c r="A31" s="919" t="s">
        <v>281</v>
      </c>
      <c r="B31" s="920"/>
      <c r="C31" s="921" t="s">
        <v>282</v>
      </c>
      <c r="D31" s="922"/>
      <c r="E31" s="923" t="s">
        <v>283</v>
      </c>
      <c r="F31" s="924"/>
      <c r="G31" s="924"/>
      <c r="H31" s="267"/>
      <c r="I31" s="268"/>
      <c r="J31" s="209"/>
    </row>
    <row r="32" spans="1:17" s="210" customFormat="1" ht="17.25" customHeight="1">
      <c r="A32" s="223" t="s">
        <v>248</v>
      </c>
      <c r="B32" s="899" t="s">
        <v>284</v>
      </c>
      <c r="C32" s="899"/>
      <c r="D32" s="899"/>
      <c r="E32" s="899"/>
      <c r="F32" s="899"/>
      <c r="G32" s="925"/>
      <c r="H32" s="213"/>
      <c r="I32" s="208"/>
      <c r="J32" s="209"/>
    </row>
    <row r="33" spans="1:10" s="210" customFormat="1" ht="17.25" customHeight="1">
      <c r="A33" s="206"/>
      <c r="B33" s="851" t="s">
        <v>285</v>
      </c>
      <c r="C33" s="851"/>
      <c r="D33" s="851"/>
      <c r="E33" s="851"/>
      <c r="F33" s="851"/>
      <c r="G33" s="269">
        <f>DETAILS!B44</f>
        <v>0</v>
      </c>
      <c r="H33" s="213"/>
      <c r="I33" s="208"/>
      <c r="J33" s="209"/>
    </row>
    <row r="34" spans="1:10" s="210" customFormat="1" ht="17.25" customHeight="1">
      <c r="A34" s="206"/>
      <c r="B34" s="851" t="s">
        <v>286</v>
      </c>
      <c r="C34" s="851"/>
      <c r="D34" s="851"/>
      <c r="E34" s="851"/>
      <c r="F34" s="851"/>
      <c r="G34" s="269">
        <f>DETAILS!B45</f>
        <v>0</v>
      </c>
      <c r="H34" s="213"/>
      <c r="I34" s="208"/>
      <c r="J34" s="209"/>
    </row>
    <row r="35" spans="1:10" s="210" customFormat="1" ht="17.25" customHeight="1">
      <c r="A35" s="206"/>
      <c r="B35" s="851" t="s">
        <v>287</v>
      </c>
      <c r="C35" s="851"/>
      <c r="D35" s="851"/>
      <c r="E35" s="851"/>
      <c r="F35" s="851"/>
      <c r="G35" s="261">
        <f>DETAILS!B46</f>
        <v>0</v>
      </c>
      <c r="H35" s="213"/>
      <c r="I35" s="208"/>
      <c r="J35" s="209"/>
    </row>
    <row r="36" spans="1:10" s="210" customFormat="1" ht="17.25" customHeight="1">
      <c r="A36" s="206"/>
      <c r="B36" s="851" t="s">
        <v>288</v>
      </c>
      <c r="C36" s="851"/>
      <c r="D36" s="851"/>
      <c r="E36" s="851"/>
      <c r="F36" s="851"/>
      <c r="G36" s="261">
        <f>DETAILS!B47</f>
        <v>0</v>
      </c>
      <c r="H36" s="213"/>
      <c r="I36" s="208"/>
      <c r="J36" s="209"/>
    </row>
    <row r="37" spans="1:10" s="210" customFormat="1" ht="17.25" customHeight="1">
      <c r="A37" s="206"/>
      <c r="B37" s="912" t="s">
        <v>289</v>
      </c>
      <c r="C37" s="869"/>
      <c r="D37" s="869"/>
      <c r="E37" s="852"/>
      <c r="F37" s="852"/>
      <c r="G37" s="261">
        <f>DETAILS!B48</f>
        <v>0</v>
      </c>
      <c r="H37" s="213"/>
      <c r="I37" s="208"/>
      <c r="J37" s="209"/>
    </row>
    <row r="38" spans="1:10" s="210" customFormat="1" ht="17.25" customHeight="1">
      <c r="A38" s="206"/>
      <c r="B38" s="869" t="s">
        <v>290</v>
      </c>
      <c r="C38" s="869"/>
      <c r="D38" s="869"/>
      <c r="E38" s="852"/>
      <c r="F38" s="852"/>
      <c r="G38" s="261">
        <f>DETAILS!B49</f>
        <v>0</v>
      </c>
      <c r="H38" s="213"/>
      <c r="I38" s="208"/>
      <c r="J38" s="209"/>
    </row>
    <row r="39" spans="1:10" s="210" customFormat="1" ht="17.25" customHeight="1">
      <c r="A39" s="206"/>
      <c r="B39" s="869" t="s">
        <v>291</v>
      </c>
      <c r="C39" s="869"/>
      <c r="D39" s="869"/>
      <c r="E39" s="852"/>
      <c r="F39" s="852"/>
      <c r="G39" s="261">
        <f>DETAILS!B50</f>
        <v>0</v>
      </c>
      <c r="H39" s="213"/>
      <c r="I39" s="208"/>
      <c r="J39" s="209"/>
    </row>
    <row r="40" spans="1:10" s="210" customFormat="1" ht="17.25" customHeight="1">
      <c r="A40" s="206"/>
      <c r="B40" s="869" t="s">
        <v>292</v>
      </c>
      <c r="C40" s="869"/>
      <c r="D40" s="869"/>
      <c r="E40" s="869"/>
      <c r="F40" s="869"/>
      <c r="G40" s="261">
        <f>DETAILS!B51</f>
        <v>0</v>
      </c>
      <c r="H40" s="213"/>
      <c r="I40" s="208"/>
      <c r="J40" s="209"/>
    </row>
    <row r="41" spans="1:10" s="210" customFormat="1" ht="17.25" customHeight="1">
      <c r="A41" s="206"/>
      <c r="B41" s="869" t="s">
        <v>293</v>
      </c>
      <c r="C41" s="869"/>
      <c r="D41" s="869"/>
      <c r="E41" s="869"/>
      <c r="F41" s="869"/>
      <c r="G41" s="261">
        <f>DETAILS!B52</f>
        <v>0</v>
      </c>
      <c r="H41" s="213"/>
      <c r="I41" s="208"/>
      <c r="J41" s="209"/>
    </row>
    <row r="42" spans="1:10" s="210" customFormat="1" ht="17.25" customHeight="1">
      <c r="A42" s="206"/>
      <c r="B42" s="869" t="s">
        <v>294</v>
      </c>
      <c r="C42" s="869"/>
      <c r="D42" s="869"/>
      <c r="E42" s="869"/>
      <c r="F42" s="869"/>
      <c r="G42" s="261">
        <f>DETAILS!B53</f>
        <v>0</v>
      </c>
      <c r="H42" s="213"/>
      <c r="I42" s="208"/>
      <c r="J42" s="209"/>
    </row>
    <row r="43" spans="1:10" s="210" customFormat="1" ht="17.25" customHeight="1">
      <c r="A43" s="206"/>
      <c r="B43" s="869" t="s">
        <v>295</v>
      </c>
      <c r="C43" s="869"/>
      <c r="D43" s="869"/>
      <c r="E43" s="869"/>
      <c r="F43" s="869"/>
      <c r="G43" s="260">
        <f>DETAILS!B54</f>
        <v>0</v>
      </c>
      <c r="H43" s="213"/>
      <c r="I43" s="208"/>
      <c r="J43" s="209"/>
    </row>
    <row r="44" spans="1:10" s="210" customFormat="1" ht="13" customHeight="1">
      <c r="A44" s="206"/>
      <c r="B44" s="852" t="s">
        <v>296</v>
      </c>
      <c r="C44" s="869"/>
      <c r="D44" s="869"/>
      <c r="E44" s="852"/>
      <c r="F44" s="852"/>
      <c r="G44" s="261">
        <f>DETAILS!B55</f>
        <v>0</v>
      </c>
      <c r="H44" s="213"/>
      <c r="I44" s="208"/>
      <c r="J44" s="209"/>
    </row>
    <row r="45" spans="1:10" s="210" customFormat="1" ht="3.5" customHeight="1">
      <c r="A45" s="206"/>
      <c r="B45" s="852"/>
      <c r="C45" s="869"/>
      <c r="D45" s="869"/>
      <c r="E45" s="852"/>
      <c r="F45" s="852"/>
      <c r="G45" s="260"/>
      <c r="H45" s="213"/>
      <c r="I45" s="208"/>
      <c r="J45" s="209"/>
    </row>
    <row r="46" spans="1:10" s="210" customFormat="1" ht="18" customHeight="1" thickBot="1">
      <c r="A46" s="270"/>
      <c r="B46" s="932" t="s">
        <v>691</v>
      </c>
      <c r="C46" s="933"/>
      <c r="D46" s="933"/>
      <c r="E46" s="934"/>
      <c r="F46" s="935"/>
      <c r="G46" s="271">
        <f>SUM(G33:G45)</f>
        <v>0</v>
      </c>
      <c r="H46" s="213"/>
      <c r="I46" s="208"/>
      <c r="J46" s="209"/>
    </row>
    <row r="47" spans="1:10" s="210" customFormat="1" ht="21" customHeight="1" thickBot="1">
      <c r="A47" s="937" t="s">
        <v>297</v>
      </c>
      <c r="B47" s="938"/>
      <c r="C47" s="938"/>
      <c r="D47" s="938"/>
      <c r="E47" s="938"/>
      <c r="F47" s="938"/>
      <c r="G47" s="272">
        <v>0</v>
      </c>
      <c r="H47" s="222"/>
      <c r="I47" s="208"/>
      <c r="J47" s="209"/>
    </row>
    <row r="48" spans="1:10" s="210" customFormat="1" ht="2.25" hidden="1" customHeight="1" thickBot="1">
      <c r="A48" s="206"/>
      <c r="B48" s="273"/>
      <c r="C48" s="273"/>
      <c r="D48" s="273"/>
      <c r="E48" s="274"/>
      <c r="F48" s="274"/>
      <c r="G48" s="217"/>
      <c r="H48" s="213"/>
      <c r="I48" s="208"/>
      <c r="J48" s="209"/>
    </row>
    <row r="49" spans="1:10" s="210" customFormat="1" ht="18" customHeight="1">
      <c r="A49" s="223" t="s">
        <v>252</v>
      </c>
      <c r="B49" s="939" t="s">
        <v>298</v>
      </c>
      <c r="C49" s="939"/>
      <c r="D49" s="939"/>
      <c r="E49" s="939"/>
      <c r="F49" s="939"/>
      <c r="G49" s="275"/>
      <c r="H49" s="225"/>
      <c r="I49" s="208"/>
      <c r="J49" s="209"/>
    </row>
    <row r="50" spans="1:10" s="210" customFormat="1" ht="15.75" customHeight="1">
      <c r="A50" s="206"/>
      <c r="B50" s="912" t="s">
        <v>299</v>
      </c>
      <c r="C50" s="912"/>
      <c r="D50" s="912"/>
      <c r="E50" s="912"/>
      <c r="F50" s="912"/>
      <c r="G50" s="261">
        <v>0</v>
      </c>
      <c r="H50" s="213"/>
      <c r="I50" s="208"/>
      <c r="J50" s="209"/>
    </row>
    <row r="51" spans="1:10" s="210" customFormat="1" ht="15.75" customHeight="1">
      <c r="A51" s="206"/>
      <c r="B51" s="912" t="s">
        <v>300</v>
      </c>
      <c r="C51" s="912"/>
      <c r="D51" s="912"/>
      <c r="E51" s="912"/>
      <c r="F51" s="912"/>
      <c r="G51" s="261">
        <v>0</v>
      </c>
      <c r="H51" s="213"/>
      <c r="I51" s="208"/>
      <c r="J51" s="209"/>
    </row>
    <row r="52" spans="1:10" s="210" customFormat="1" ht="15.75" customHeight="1">
      <c r="A52" s="206"/>
      <c r="B52" s="869" t="s">
        <v>301</v>
      </c>
      <c r="C52" s="869"/>
      <c r="D52" s="869"/>
      <c r="E52" s="852"/>
      <c r="F52" s="852"/>
      <c r="G52" s="261">
        <v>0</v>
      </c>
      <c r="H52" s="213"/>
      <c r="I52" s="208"/>
      <c r="J52" s="209"/>
    </row>
    <row r="53" spans="1:10" s="210" customFormat="1" ht="15.75" customHeight="1">
      <c r="A53" s="206"/>
      <c r="B53" s="869" t="s">
        <v>302</v>
      </c>
      <c r="C53" s="869"/>
      <c r="D53" s="869"/>
      <c r="E53" s="852"/>
      <c r="F53" s="852"/>
      <c r="G53" s="261">
        <v>0</v>
      </c>
      <c r="H53" s="213"/>
      <c r="I53" s="208"/>
      <c r="J53" s="209"/>
    </row>
    <row r="54" spans="1:10" s="210" customFormat="1" ht="15.75" customHeight="1">
      <c r="A54" s="206"/>
      <c r="B54" s="912" t="s">
        <v>303</v>
      </c>
      <c r="C54" s="869"/>
      <c r="D54" s="869"/>
      <c r="E54" s="852"/>
      <c r="F54" s="852"/>
      <c r="G54" s="261">
        <v>0</v>
      </c>
      <c r="H54" s="213"/>
      <c r="I54" s="208"/>
      <c r="J54" s="209"/>
    </row>
    <row r="55" spans="1:10" s="210" customFormat="1" ht="15.75" customHeight="1">
      <c r="A55" s="206"/>
      <c r="B55" s="912" t="s">
        <v>304</v>
      </c>
      <c r="C55" s="869"/>
      <c r="D55" s="869"/>
      <c r="E55" s="852"/>
      <c r="F55" s="852"/>
      <c r="G55" s="261"/>
      <c r="H55" s="213"/>
      <c r="I55" s="208"/>
      <c r="J55" s="209"/>
    </row>
    <row r="56" spans="1:10" s="210" customFormat="1" ht="16.5" customHeight="1" thickBot="1">
      <c r="A56" s="206"/>
      <c r="B56" s="912" t="s">
        <v>305</v>
      </c>
      <c r="C56" s="869"/>
      <c r="D56" s="869"/>
      <c r="E56" s="852"/>
      <c r="F56" s="852"/>
      <c r="G56" s="261">
        <v>0</v>
      </c>
      <c r="H56" s="213"/>
      <c r="I56" s="208"/>
      <c r="J56" s="209"/>
    </row>
    <row r="57" spans="1:10" s="210" customFormat="1" ht="8.15" hidden="1" customHeight="1" thickBot="1">
      <c r="A57" s="206"/>
      <c r="B57" s="869"/>
      <c r="C57" s="869"/>
      <c r="D57" s="869"/>
      <c r="E57" s="852"/>
      <c r="F57" s="852"/>
      <c r="G57" s="276"/>
      <c r="H57" s="213"/>
      <c r="I57" s="208"/>
      <c r="J57" s="209"/>
    </row>
    <row r="58" spans="1:10" s="210" customFormat="1" ht="21" customHeight="1" thickBot="1">
      <c r="A58" s="206"/>
      <c r="B58" s="869" t="s">
        <v>306</v>
      </c>
      <c r="C58" s="869"/>
      <c r="D58" s="869"/>
      <c r="E58" s="852"/>
      <c r="F58" s="936"/>
      <c r="G58" s="272">
        <f>SUM(G50:G57)</f>
        <v>0</v>
      </c>
      <c r="H58" s="213"/>
      <c r="I58" s="208"/>
      <c r="J58" s="209"/>
    </row>
    <row r="59" spans="1:10" s="210" customFormat="1" ht="17.25" customHeight="1">
      <c r="A59" s="206" t="s">
        <v>254</v>
      </c>
      <c r="B59" s="850" t="s">
        <v>307</v>
      </c>
      <c r="C59" s="850"/>
      <c r="D59" s="850"/>
      <c r="E59" s="850"/>
      <c r="F59" s="850"/>
      <c r="G59" s="277">
        <v>0</v>
      </c>
      <c r="H59" s="213"/>
      <c r="I59" s="208"/>
      <c r="J59" s="209"/>
    </row>
    <row r="60" spans="1:10" s="210" customFormat="1" ht="23.25" customHeight="1">
      <c r="A60" s="278" t="s">
        <v>308</v>
      </c>
      <c r="B60" s="943" t="s">
        <v>309</v>
      </c>
      <c r="C60" s="943"/>
      <c r="D60" s="943"/>
      <c r="E60" s="943"/>
      <c r="F60" s="943"/>
      <c r="G60" s="944"/>
      <c r="H60" s="279">
        <f>+G46+G47+G58+G59</f>
        <v>0</v>
      </c>
      <c r="I60" s="208"/>
      <c r="J60" s="209"/>
    </row>
    <row r="61" spans="1:10" s="210" customFormat="1" ht="22.5" customHeight="1" thickBot="1">
      <c r="A61" s="945" t="s">
        <v>310</v>
      </c>
      <c r="B61" s="946"/>
      <c r="C61" s="947"/>
      <c r="D61" s="948" t="s">
        <v>311</v>
      </c>
      <c r="E61" s="949"/>
      <c r="F61" s="949"/>
      <c r="G61" s="950"/>
      <c r="H61" s="280"/>
      <c r="I61" s="208"/>
      <c r="J61" s="209"/>
    </row>
    <row r="62" spans="1:10" s="210" customFormat="1" ht="18" customHeight="1">
      <c r="A62" s="206" t="s">
        <v>248</v>
      </c>
      <c r="B62" s="850" t="s">
        <v>312</v>
      </c>
      <c r="C62" s="850"/>
      <c r="D62" s="850"/>
      <c r="E62" s="852"/>
      <c r="F62" s="852"/>
      <c r="G62" s="255"/>
      <c r="H62" s="281">
        <f>+H30+H60</f>
        <v>0</v>
      </c>
      <c r="I62" s="208"/>
      <c r="J62" s="209"/>
    </row>
    <row r="63" spans="1:10" s="210" customFormat="1" ht="18" customHeight="1">
      <c r="A63" s="206" t="s">
        <v>250</v>
      </c>
      <c r="B63" s="850" t="s">
        <v>313</v>
      </c>
      <c r="C63" s="850"/>
      <c r="D63" s="850"/>
      <c r="E63" s="850"/>
      <c r="F63" s="850"/>
      <c r="G63" s="282"/>
      <c r="H63" s="283">
        <f>IF(DETAILS!H10&gt;=200000,200000,DETAILS!H10)</f>
        <v>0</v>
      </c>
      <c r="I63" s="284"/>
      <c r="J63" s="209"/>
    </row>
    <row r="64" spans="1:10" s="210" customFormat="1" ht="16.5" customHeight="1">
      <c r="A64" s="206"/>
      <c r="B64" s="891" t="s">
        <v>314</v>
      </c>
      <c r="C64" s="891"/>
      <c r="D64" s="891"/>
      <c r="E64" s="891"/>
      <c r="F64" s="891"/>
      <c r="G64" s="282"/>
      <c r="H64" s="285"/>
      <c r="I64" s="208"/>
      <c r="J64" s="209"/>
    </row>
    <row r="65" spans="1:10" s="210" customFormat="1" ht="16.5" customHeight="1">
      <c r="A65" s="206"/>
      <c r="B65" s="891" t="s">
        <v>315</v>
      </c>
      <c r="C65" s="891"/>
      <c r="D65" s="891"/>
      <c r="E65" s="891"/>
      <c r="F65" s="891"/>
      <c r="G65" s="282"/>
      <c r="H65" s="285"/>
      <c r="I65" s="208"/>
      <c r="J65" s="209"/>
    </row>
    <row r="66" spans="1:10" s="210" customFormat="1" ht="16.5" customHeight="1">
      <c r="A66" s="206"/>
      <c r="B66" s="891" t="s">
        <v>316</v>
      </c>
      <c r="C66" s="891"/>
      <c r="D66" s="891"/>
      <c r="E66" s="891"/>
      <c r="F66" s="891"/>
      <c r="G66" s="282"/>
      <c r="H66" s="286"/>
      <c r="I66" s="208"/>
      <c r="J66" s="209"/>
    </row>
    <row r="67" spans="1:10" s="210" customFormat="1" ht="18" customHeight="1" thickBot="1">
      <c r="A67" s="206" t="s">
        <v>252</v>
      </c>
      <c r="B67" s="850" t="s">
        <v>317</v>
      </c>
      <c r="C67" s="850"/>
      <c r="D67" s="850"/>
      <c r="E67" s="852"/>
      <c r="F67" s="852"/>
      <c r="G67" s="259"/>
      <c r="H67" s="287">
        <f>SUM(H62-H63)</f>
        <v>0</v>
      </c>
      <c r="I67" s="208"/>
      <c r="J67" s="209"/>
    </row>
    <row r="68" spans="1:10" s="210" customFormat="1" ht="23.25" customHeight="1" thickBot="1">
      <c r="A68" s="940" t="s">
        <v>318</v>
      </c>
      <c r="B68" s="941"/>
      <c r="C68" s="942"/>
      <c r="D68" s="288" t="s">
        <v>319</v>
      </c>
      <c r="E68" s="289"/>
      <c r="F68" s="289"/>
      <c r="G68" s="290"/>
      <c r="H68" s="225"/>
      <c r="I68" s="208"/>
      <c r="J68" s="209"/>
    </row>
    <row r="69" spans="1:10" s="210" customFormat="1" ht="18" customHeight="1">
      <c r="A69" s="206" t="s">
        <v>248</v>
      </c>
      <c r="B69" s="850" t="s">
        <v>320</v>
      </c>
      <c r="C69" s="850"/>
      <c r="D69" s="899"/>
      <c r="E69" s="899"/>
      <c r="F69" s="899"/>
      <c r="G69" s="255"/>
      <c r="H69" s="213"/>
      <c r="I69" s="268"/>
      <c r="J69" s="209"/>
    </row>
    <row r="70" spans="1:10" s="210" customFormat="1" ht="17.149999999999999" customHeight="1">
      <c r="A70" s="206"/>
      <c r="B70" s="869" t="s">
        <v>321</v>
      </c>
      <c r="C70" s="869"/>
      <c r="D70" s="869"/>
      <c r="E70" s="852"/>
      <c r="F70" s="256">
        <f>DETAILS!B39</f>
        <v>0</v>
      </c>
      <c r="G70" s="255"/>
      <c r="H70" s="213"/>
      <c r="I70" s="208"/>
      <c r="J70" s="209"/>
    </row>
    <row r="71" spans="1:10" s="210" customFormat="1" ht="17.149999999999999" customHeight="1">
      <c r="A71" s="206"/>
      <c r="B71" s="869" t="s">
        <v>322</v>
      </c>
      <c r="C71" s="869"/>
      <c r="D71" s="869"/>
      <c r="E71" s="852"/>
      <c r="F71" s="256">
        <v>0</v>
      </c>
      <c r="G71" s="255"/>
      <c r="H71" s="213"/>
      <c r="I71" s="208"/>
      <c r="J71" s="209"/>
    </row>
    <row r="72" spans="1:10" s="210" customFormat="1" ht="17.149999999999999" customHeight="1">
      <c r="A72" s="206"/>
      <c r="B72" s="869" t="s">
        <v>323</v>
      </c>
      <c r="C72" s="869"/>
      <c r="D72" s="869"/>
      <c r="E72" s="852"/>
      <c r="F72" s="256">
        <f>DETAILS!G11</f>
        <v>0</v>
      </c>
      <c r="G72" s="255"/>
      <c r="H72" s="213"/>
      <c r="I72" s="208"/>
      <c r="J72" s="209"/>
    </row>
    <row r="73" spans="1:10" s="210" customFormat="1" ht="17.149999999999999" customHeight="1">
      <c r="A73" s="206"/>
      <c r="B73" s="869" t="s">
        <v>324</v>
      </c>
      <c r="C73" s="869"/>
      <c r="D73" s="869"/>
      <c r="E73" s="852"/>
      <c r="F73" s="256">
        <f>DETAILS!G15</f>
        <v>0</v>
      </c>
      <c r="G73" s="255"/>
      <c r="H73" s="213"/>
      <c r="I73" s="208"/>
      <c r="J73" s="209"/>
    </row>
    <row r="74" spans="1:10" s="210" customFormat="1" ht="17.149999999999999" customHeight="1">
      <c r="A74" s="206"/>
      <c r="B74" s="912" t="s">
        <v>325</v>
      </c>
      <c r="C74" s="912"/>
      <c r="D74" s="912"/>
      <c r="E74" s="912"/>
      <c r="F74" s="256">
        <f>DETAILS!B40</f>
        <v>0</v>
      </c>
      <c r="G74" s="255"/>
      <c r="H74" s="213"/>
      <c r="I74" s="208"/>
      <c r="J74" s="209"/>
    </row>
    <row r="75" spans="1:10" s="210" customFormat="1" ht="17.149999999999999" customHeight="1">
      <c r="A75" s="206"/>
      <c r="B75" s="869" t="s">
        <v>326</v>
      </c>
      <c r="C75" s="869"/>
      <c r="D75" s="869"/>
      <c r="E75" s="852"/>
      <c r="F75" s="256">
        <v>0</v>
      </c>
      <c r="G75" s="255"/>
      <c r="H75" s="213"/>
      <c r="I75" s="208"/>
      <c r="J75" s="209"/>
    </row>
    <row r="76" spans="1:10" s="210" customFormat="1" ht="18.75" customHeight="1">
      <c r="A76" s="206"/>
      <c r="B76" s="869" t="s">
        <v>327</v>
      </c>
      <c r="C76" s="869"/>
      <c r="D76" s="869"/>
      <c r="E76" s="852"/>
      <c r="F76" s="256">
        <f>DETAILS!G12</f>
        <v>0</v>
      </c>
      <c r="G76" s="255"/>
      <c r="H76" s="213"/>
      <c r="I76" s="208"/>
      <c r="J76" s="209"/>
    </row>
    <row r="77" spans="1:10" s="210" customFormat="1" ht="17.149999999999999" customHeight="1">
      <c r="A77" s="206"/>
      <c r="B77" s="869" t="s">
        <v>328</v>
      </c>
      <c r="C77" s="869"/>
      <c r="D77" s="869"/>
      <c r="E77" s="852"/>
      <c r="F77" s="256">
        <f>DETAILS!H12</f>
        <v>0</v>
      </c>
      <c r="G77" s="255"/>
      <c r="H77" s="213"/>
      <c r="I77" s="208"/>
      <c r="J77" s="209"/>
    </row>
    <row r="78" spans="1:10" s="210" customFormat="1" ht="17.149999999999999" customHeight="1">
      <c r="A78" s="206"/>
      <c r="B78" s="869" t="s">
        <v>329</v>
      </c>
      <c r="C78" s="869"/>
      <c r="D78" s="869"/>
      <c r="E78" s="852"/>
      <c r="F78" s="256">
        <f>DETAILS!G13</f>
        <v>0</v>
      </c>
      <c r="G78" s="255"/>
      <c r="H78" s="213"/>
      <c r="I78" s="208"/>
      <c r="J78" s="209"/>
    </row>
    <row r="79" spans="1:10" s="210" customFormat="1" ht="17.149999999999999" customHeight="1">
      <c r="A79" s="206"/>
      <c r="B79" s="869" t="s">
        <v>330</v>
      </c>
      <c r="C79" s="869"/>
      <c r="D79" s="869"/>
      <c r="E79" s="852"/>
      <c r="F79" s="256">
        <f>DETAILS!H13</f>
        <v>0</v>
      </c>
      <c r="G79" s="255"/>
      <c r="H79" s="213"/>
      <c r="I79" s="208"/>
      <c r="J79" s="209"/>
    </row>
    <row r="80" spans="1:10" s="210" customFormat="1" ht="17.149999999999999" customHeight="1">
      <c r="A80" s="206"/>
      <c r="B80" s="869" t="s">
        <v>331</v>
      </c>
      <c r="C80" s="869"/>
      <c r="D80" s="869"/>
      <c r="E80" s="852"/>
      <c r="F80" s="256">
        <f>DETAILS!H9</f>
        <v>0</v>
      </c>
      <c r="G80" s="255"/>
      <c r="H80" s="213"/>
      <c r="I80" s="208"/>
      <c r="J80" s="209"/>
    </row>
    <row r="81" spans="1:10" s="210" customFormat="1" ht="17.149999999999999" customHeight="1">
      <c r="A81" s="206"/>
      <c r="B81" s="869" t="s">
        <v>332</v>
      </c>
      <c r="C81" s="869"/>
      <c r="D81" s="869"/>
      <c r="E81" s="852"/>
      <c r="F81" s="256">
        <v>0</v>
      </c>
      <c r="G81" s="255"/>
      <c r="H81" s="213"/>
      <c r="I81" s="208"/>
      <c r="J81" s="209"/>
    </row>
    <row r="82" spans="1:10" s="210" customFormat="1" ht="17.149999999999999" customHeight="1">
      <c r="A82" s="206"/>
      <c r="B82" s="869" t="s">
        <v>333</v>
      </c>
      <c r="C82" s="869"/>
      <c r="D82" s="869"/>
      <c r="E82" s="852"/>
      <c r="F82" s="256">
        <f>DETAILS!G14</f>
        <v>0</v>
      </c>
      <c r="G82" s="255"/>
      <c r="H82" s="213"/>
      <c r="I82" s="208"/>
      <c r="J82" s="209"/>
    </row>
    <row r="83" spans="1:10" s="210" customFormat="1" ht="17.149999999999999" customHeight="1">
      <c r="A83" s="206"/>
      <c r="B83" s="869" t="s">
        <v>334</v>
      </c>
      <c r="C83" s="869"/>
      <c r="D83" s="869"/>
      <c r="E83" s="852"/>
      <c r="F83" s="256">
        <v>0</v>
      </c>
      <c r="G83" s="255"/>
      <c r="H83" s="213"/>
      <c r="I83" s="208"/>
      <c r="J83" s="209"/>
    </row>
    <row r="84" spans="1:10" s="210" customFormat="1" ht="17.149999999999999" customHeight="1">
      <c r="A84" s="206"/>
      <c r="B84" s="869" t="s">
        <v>335</v>
      </c>
      <c r="C84" s="869"/>
      <c r="D84" s="869"/>
      <c r="E84" s="852"/>
      <c r="F84" s="256">
        <v>0</v>
      </c>
      <c r="G84" s="255"/>
      <c r="H84" s="213"/>
      <c r="I84" s="208"/>
      <c r="J84" s="209"/>
    </row>
    <row r="85" spans="1:10" s="210" customFormat="1" ht="17.149999999999999" customHeight="1">
      <c r="A85" s="206"/>
      <c r="B85" s="869" t="s">
        <v>336</v>
      </c>
      <c r="C85" s="869"/>
      <c r="D85" s="869"/>
      <c r="E85" s="852"/>
      <c r="F85" s="256">
        <v>0</v>
      </c>
      <c r="G85" s="255"/>
      <c r="H85" s="213"/>
      <c r="I85" s="208"/>
      <c r="J85" s="209"/>
    </row>
    <row r="86" spans="1:10" s="210" customFormat="1" ht="17.149999999999999" customHeight="1">
      <c r="A86" s="206"/>
      <c r="B86" s="228" t="s">
        <v>337</v>
      </c>
      <c r="C86" s="228"/>
      <c r="D86" s="228"/>
      <c r="E86" s="291"/>
      <c r="F86" s="211"/>
      <c r="G86" s="255"/>
      <c r="H86" s="213"/>
      <c r="I86" s="208"/>
      <c r="J86" s="209"/>
    </row>
    <row r="87" spans="1:10" s="210" customFormat="1" ht="15.75" customHeight="1">
      <c r="A87" s="206"/>
      <c r="B87" s="850" t="s">
        <v>338</v>
      </c>
      <c r="C87" s="850"/>
      <c r="D87" s="850"/>
      <c r="E87" s="850"/>
      <c r="F87" s="256">
        <f>DETAILS!G16</f>
        <v>0</v>
      </c>
      <c r="G87" s="255"/>
      <c r="H87" s="213"/>
      <c r="I87" s="208"/>
      <c r="J87" s="209"/>
    </row>
    <row r="88" spans="1:10" s="210" customFormat="1" ht="16.5" customHeight="1">
      <c r="A88" s="206"/>
      <c r="B88" s="869" t="s">
        <v>339</v>
      </c>
      <c r="C88" s="869"/>
      <c r="D88" s="869"/>
      <c r="E88" s="869"/>
      <c r="F88" s="211"/>
      <c r="G88" s="255"/>
      <c r="H88" s="213"/>
      <c r="I88" s="208"/>
      <c r="J88" s="209"/>
    </row>
    <row r="89" spans="1:10" s="210" customFormat="1" ht="15.75" customHeight="1">
      <c r="A89" s="206"/>
      <c r="B89" s="869" t="s">
        <v>340</v>
      </c>
      <c r="C89" s="869"/>
      <c r="D89" s="869"/>
      <c r="E89" s="869"/>
      <c r="F89" s="256">
        <v>0</v>
      </c>
      <c r="G89" s="255"/>
      <c r="H89" s="213"/>
      <c r="I89" s="208"/>
      <c r="J89" s="209"/>
    </row>
    <row r="90" spans="1:10" s="210" customFormat="1" ht="15.75" customHeight="1">
      <c r="A90" s="206"/>
      <c r="B90" s="869" t="s">
        <v>341</v>
      </c>
      <c r="C90" s="869"/>
      <c r="D90" s="869"/>
      <c r="E90" s="869"/>
      <c r="F90" s="256">
        <v>0</v>
      </c>
      <c r="G90" s="255"/>
      <c r="H90" s="213"/>
      <c r="I90" s="208"/>
      <c r="J90" s="209"/>
    </row>
    <row r="91" spans="1:10" s="210" customFormat="1" ht="15.75" customHeight="1">
      <c r="A91" s="206"/>
      <c r="B91" s="869" t="s">
        <v>342</v>
      </c>
      <c r="C91" s="869"/>
      <c r="D91" s="869"/>
      <c r="E91" s="869"/>
      <c r="F91" s="292">
        <v>0</v>
      </c>
      <c r="G91" s="255"/>
      <c r="H91" s="213"/>
      <c r="I91" s="208"/>
      <c r="J91" s="209"/>
    </row>
    <row r="92" spans="1:10" s="210" customFormat="1" ht="18.75" customHeight="1">
      <c r="A92" s="206"/>
      <c r="B92" s="951" t="s">
        <v>343</v>
      </c>
      <c r="C92" s="951"/>
      <c r="D92" s="951"/>
      <c r="E92" s="951"/>
      <c r="F92" s="293"/>
      <c r="G92" s="294"/>
      <c r="H92" s="213"/>
      <c r="I92" s="208"/>
      <c r="J92" s="209"/>
    </row>
    <row r="93" spans="1:10" s="210" customFormat="1" ht="16.5" customHeight="1">
      <c r="A93" s="206"/>
      <c r="B93" s="951" t="s">
        <v>344</v>
      </c>
      <c r="C93" s="951"/>
      <c r="D93" s="951"/>
      <c r="E93" s="951"/>
      <c r="F93" s="256">
        <v>0</v>
      </c>
      <c r="G93" s="255"/>
      <c r="H93" s="213"/>
      <c r="I93" s="208"/>
      <c r="J93" s="209"/>
    </row>
    <row r="94" spans="1:10" s="210" customFormat="1" ht="17.25" customHeight="1">
      <c r="A94" s="206"/>
      <c r="B94" s="869" t="s">
        <v>345</v>
      </c>
      <c r="C94" s="869"/>
      <c r="D94" s="869"/>
      <c r="E94" s="869"/>
      <c r="F94" s="256">
        <v>0</v>
      </c>
      <c r="G94" s="255"/>
      <c r="H94" s="213"/>
      <c r="I94" s="208"/>
      <c r="J94" s="209"/>
    </row>
    <row r="95" spans="1:10" s="210" customFormat="1" ht="15.75" customHeight="1">
      <c r="A95" s="206"/>
      <c r="B95" s="869" t="s">
        <v>346</v>
      </c>
      <c r="C95" s="869"/>
      <c r="D95" s="869"/>
      <c r="E95" s="869"/>
      <c r="F95" s="256">
        <v>0</v>
      </c>
      <c r="G95" s="255"/>
      <c r="H95" s="213"/>
      <c r="I95" s="208"/>
      <c r="J95" s="209"/>
    </row>
    <row r="96" spans="1:10" s="210" customFormat="1" ht="15.75" customHeight="1">
      <c r="A96" s="206"/>
      <c r="B96" s="869" t="s">
        <v>347</v>
      </c>
      <c r="C96" s="869"/>
      <c r="D96" s="869"/>
      <c r="E96" s="869"/>
      <c r="F96" s="256">
        <v>0</v>
      </c>
      <c r="G96" s="255"/>
      <c r="H96" s="213"/>
      <c r="I96" s="295"/>
      <c r="J96" s="296"/>
    </row>
    <row r="97" spans="1:10" s="210" customFormat="1" ht="19.5" customHeight="1">
      <c r="A97" s="206"/>
      <c r="B97" s="852" t="s">
        <v>348</v>
      </c>
      <c r="C97" s="852"/>
      <c r="D97" s="852"/>
      <c r="E97" s="852"/>
      <c r="F97" s="297">
        <f>SUM(F70:F96)</f>
        <v>0</v>
      </c>
      <c r="G97" s="255"/>
      <c r="H97" s="213"/>
      <c r="I97" s="298"/>
      <c r="J97" s="209"/>
    </row>
    <row r="98" spans="1:10" s="210" customFormat="1" ht="18" customHeight="1">
      <c r="A98" s="206"/>
      <c r="B98" s="869" t="s">
        <v>349</v>
      </c>
      <c r="C98" s="869"/>
      <c r="D98" s="869"/>
      <c r="E98" s="850"/>
      <c r="F98" s="850"/>
      <c r="G98" s="299">
        <f>IF(F97&gt;150000,150000,F97)</f>
        <v>0</v>
      </c>
      <c r="H98" s="300"/>
      <c r="I98" s="301"/>
      <c r="J98" s="209"/>
    </row>
    <row r="99" spans="1:10" s="210" customFormat="1" ht="21" customHeight="1" thickBot="1">
      <c r="A99" s="219"/>
      <c r="B99" s="952" t="s">
        <v>350</v>
      </c>
      <c r="C99" s="952"/>
      <c r="D99" s="952"/>
      <c r="E99" s="952"/>
      <c r="F99" s="952"/>
      <c r="G99" s="302"/>
      <c r="H99" s="303"/>
      <c r="I99" s="208"/>
      <c r="J99" s="209"/>
    </row>
    <row r="100" spans="1:10" s="210" customFormat="1" ht="3.75" customHeight="1" thickBot="1">
      <c r="A100" s="223"/>
      <c r="B100" s="304"/>
      <c r="C100" s="304"/>
      <c r="D100" s="304"/>
      <c r="E100" s="304"/>
      <c r="F100" s="304"/>
      <c r="G100" s="305"/>
      <c r="H100" s="306"/>
      <c r="I100" s="208"/>
      <c r="J100" s="209"/>
    </row>
    <row r="101" spans="1:10" s="210" customFormat="1" ht="18" customHeight="1">
      <c r="A101" s="223" t="s">
        <v>250</v>
      </c>
      <c r="B101" s="939" t="s">
        <v>351</v>
      </c>
      <c r="C101" s="939"/>
      <c r="D101" s="939"/>
      <c r="E101" s="939"/>
      <c r="F101" s="939"/>
      <c r="G101" s="307"/>
      <c r="H101" s="953"/>
      <c r="I101" s="208"/>
      <c r="J101" s="209"/>
    </row>
    <row r="102" spans="1:10" s="210" customFormat="1" ht="15" customHeight="1">
      <c r="A102" s="206"/>
      <c r="B102" s="869" t="s">
        <v>352</v>
      </c>
      <c r="C102" s="869"/>
      <c r="D102" s="869"/>
      <c r="E102" s="869"/>
      <c r="F102" s="869"/>
      <c r="G102" s="260">
        <f>IF((DETAILS!G18)&gt;50000,50000,(DETAILS!G18))</f>
        <v>0</v>
      </c>
      <c r="H102" s="954"/>
      <c r="I102" s="208"/>
      <c r="J102" s="209"/>
    </row>
    <row r="103" spans="1:10" s="309" customFormat="1" ht="18.75" customHeight="1">
      <c r="A103" s="206" t="s">
        <v>252</v>
      </c>
      <c r="B103" s="850" t="s">
        <v>353</v>
      </c>
      <c r="C103" s="850"/>
      <c r="D103" s="850"/>
      <c r="E103" s="850"/>
      <c r="F103" s="850"/>
      <c r="G103" s="308">
        <f>IF((DETAILS!G19)&gt;25000,25000,(DETAILS!G19))</f>
        <v>0</v>
      </c>
      <c r="H103" s="954"/>
      <c r="I103" s="268"/>
      <c r="J103" s="296"/>
    </row>
    <row r="104" spans="1:10" s="309" customFormat="1" ht="19.5" customHeight="1">
      <c r="A104" s="206"/>
      <c r="B104" s="955" t="s">
        <v>354</v>
      </c>
      <c r="C104" s="956"/>
      <c r="D104" s="956"/>
      <c r="E104" s="956"/>
      <c r="F104" s="956"/>
      <c r="G104" s="310"/>
      <c r="H104" s="954"/>
      <c r="I104" s="268"/>
      <c r="J104" s="296"/>
    </row>
    <row r="105" spans="1:10" s="309" customFormat="1" ht="24" customHeight="1">
      <c r="A105" s="206"/>
      <c r="B105" s="956"/>
      <c r="C105" s="956"/>
      <c r="D105" s="956"/>
      <c r="E105" s="956"/>
      <c r="F105" s="956"/>
      <c r="G105" s="311"/>
      <c r="H105" s="213"/>
      <c r="I105" s="268"/>
      <c r="J105" s="296"/>
    </row>
    <row r="106" spans="1:10" s="309" customFormat="1" ht="18" customHeight="1">
      <c r="A106" s="206" t="s">
        <v>254</v>
      </c>
      <c r="B106" s="957" t="s">
        <v>355</v>
      </c>
      <c r="C106" s="957"/>
      <c r="D106" s="957"/>
      <c r="E106" s="957"/>
      <c r="F106" s="958"/>
      <c r="G106" s="311"/>
      <c r="H106" s="213"/>
      <c r="I106" s="268"/>
      <c r="J106" s="296"/>
    </row>
    <row r="107" spans="1:10" s="309" customFormat="1" ht="18.75" customHeight="1">
      <c r="A107" s="206"/>
      <c r="B107" s="869" t="s">
        <v>356</v>
      </c>
      <c r="C107" s="869"/>
      <c r="D107" s="869"/>
      <c r="E107" s="869"/>
      <c r="F107" s="869"/>
      <c r="G107" s="311"/>
      <c r="H107" s="213"/>
      <c r="I107" s="268"/>
      <c r="J107" s="296"/>
    </row>
    <row r="108" spans="1:10" s="309" customFormat="1" ht="18.75" customHeight="1">
      <c r="A108" s="206"/>
      <c r="B108" s="869" t="s">
        <v>357</v>
      </c>
      <c r="C108" s="869"/>
      <c r="D108" s="869"/>
      <c r="E108" s="869"/>
      <c r="F108" s="869"/>
      <c r="G108" s="311"/>
      <c r="H108" s="213"/>
      <c r="I108" s="268"/>
      <c r="J108" s="296"/>
    </row>
    <row r="109" spans="1:10" s="309" customFormat="1" ht="18.75" customHeight="1">
      <c r="A109" s="206"/>
      <c r="B109" s="869" t="s">
        <v>358</v>
      </c>
      <c r="C109" s="869"/>
      <c r="D109" s="869"/>
      <c r="E109" s="869"/>
      <c r="F109" s="869"/>
      <c r="G109" s="312"/>
      <c r="H109" s="213"/>
      <c r="I109" s="268"/>
      <c r="J109" s="296"/>
    </row>
    <row r="110" spans="1:10" s="309" customFormat="1" ht="18.75" customHeight="1">
      <c r="A110" s="206"/>
      <c r="B110" s="850" t="s">
        <v>359</v>
      </c>
      <c r="C110" s="850"/>
      <c r="D110" s="850"/>
      <c r="E110" s="850"/>
      <c r="F110" s="850"/>
      <c r="G110" s="308">
        <f>DETAILS!G20</f>
        <v>0</v>
      </c>
      <c r="H110" s="313"/>
      <c r="I110" s="268"/>
      <c r="J110" s="296"/>
    </row>
    <row r="111" spans="1:10" s="309" customFormat="1" ht="14.5" customHeight="1">
      <c r="A111" s="206" t="s">
        <v>308</v>
      </c>
      <c r="B111" s="957" t="s">
        <v>360</v>
      </c>
      <c r="C111" s="957"/>
      <c r="D111" s="957"/>
      <c r="E111" s="957"/>
      <c r="F111" s="958"/>
      <c r="G111" s="310"/>
      <c r="H111" s="213"/>
      <c r="I111" s="268"/>
      <c r="J111" s="296"/>
    </row>
    <row r="112" spans="1:10" s="309" customFormat="1" ht="18.75" customHeight="1">
      <c r="A112" s="206"/>
      <c r="B112" s="869" t="s">
        <v>361</v>
      </c>
      <c r="C112" s="869"/>
      <c r="D112" s="869"/>
      <c r="E112" s="869"/>
      <c r="F112" s="869"/>
      <c r="G112" s="311"/>
      <c r="H112" s="213"/>
      <c r="I112" s="268"/>
      <c r="J112" s="296"/>
    </row>
    <row r="113" spans="1:10" s="309" customFormat="1" ht="18.75" customHeight="1">
      <c r="A113" s="206"/>
      <c r="B113" s="869" t="s">
        <v>362</v>
      </c>
      <c r="C113" s="869"/>
      <c r="D113" s="869"/>
      <c r="E113" s="869"/>
      <c r="F113" s="869"/>
      <c r="G113" s="312"/>
      <c r="H113" s="213"/>
      <c r="I113" s="268"/>
      <c r="J113" s="296"/>
    </row>
    <row r="114" spans="1:10" s="309" customFormat="1" ht="18.75" customHeight="1">
      <c r="A114" s="206"/>
      <c r="B114" s="869" t="s">
        <v>363</v>
      </c>
      <c r="C114" s="869"/>
      <c r="D114" s="869"/>
      <c r="E114" s="869"/>
      <c r="F114" s="869"/>
      <c r="G114" s="260">
        <f>IF((DETAILS!G21)&gt;40000,40000,(DETAILS!G21))</f>
        <v>0</v>
      </c>
      <c r="H114" s="313"/>
      <c r="I114" s="268"/>
      <c r="J114" s="296"/>
    </row>
    <row r="115" spans="1:10" s="309" customFormat="1" ht="18" customHeight="1">
      <c r="A115" s="206" t="s">
        <v>364</v>
      </c>
      <c r="B115" s="957" t="s">
        <v>365</v>
      </c>
      <c r="C115" s="957"/>
      <c r="D115" s="957"/>
      <c r="E115" s="957"/>
      <c r="F115" s="958"/>
      <c r="G115" s="260"/>
      <c r="H115" s="313"/>
      <c r="I115" s="268"/>
      <c r="J115" s="296"/>
    </row>
    <row r="116" spans="1:10" s="309" customFormat="1" ht="17.25" customHeight="1">
      <c r="A116" s="206"/>
      <c r="B116" s="869" t="s">
        <v>366</v>
      </c>
      <c r="C116" s="869"/>
      <c r="D116" s="869"/>
      <c r="E116" s="869"/>
      <c r="F116" s="869"/>
      <c r="G116" s="261">
        <f>DETAILS!G22</f>
        <v>0</v>
      </c>
      <c r="H116" s="313"/>
      <c r="I116" s="268"/>
      <c r="J116" s="296"/>
    </row>
    <row r="117" spans="1:10" s="309" customFormat="1" ht="44.25" customHeight="1">
      <c r="A117" s="314" t="s">
        <v>367</v>
      </c>
      <c r="B117" s="959" t="s">
        <v>368</v>
      </c>
      <c r="C117" s="959"/>
      <c r="D117" s="959"/>
      <c r="E117" s="959"/>
      <c r="F117" s="960"/>
      <c r="G117" s="260">
        <f>IF((DETAILS!G23)&gt;=50000,50000,(DETAILS!G23))</f>
        <v>0</v>
      </c>
      <c r="H117" s="313"/>
      <c r="I117" s="268"/>
      <c r="J117" s="296"/>
    </row>
    <row r="118" spans="1:10" s="309" customFormat="1" ht="39" customHeight="1">
      <c r="A118" s="314" t="s">
        <v>369</v>
      </c>
      <c r="B118" s="962" t="s">
        <v>680</v>
      </c>
      <c r="C118" s="962"/>
      <c r="D118" s="962"/>
      <c r="E118" s="962"/>
      <c r="F118" s="963"/>
      <c r="G118" s="260">
        <f>IF((DETAILS!H23)&gt;150000,150000,(DETAILS!H23))</f>
        <v>0</v>
      </c>
      <c r="H118" s="313"/>
      <c r="I118" s="268"/>
      <c r="J118" s="296"/>
    </row>
    <row r="119" spans="1:10" s="309" customFormat="1" ht="20.25" customHeight="1">
      <c r="A119" s="206" t="s">
        <v>370</v>
      </c>
      <c r="B119" s="850" t="s">
        <v>371</v>
      </c>
      <c r="C119" s="850"/>
      <c r="D119" s="850"/>
      <c r="E119" s="850"/>
      <c r="F119" s="850"/>
      <c r="G119" s="260">
        <f>ROUND(DETAILS!G25,0)</f>
        <v>0</v>
      </c>
      <c r="H119" s="313"/>
      <c r="I119" s="268"/>
      <c r="J119" s="296"/>
    </row>
    <row r="120" spans="1:10" s="309" customFormat="1" ht="24" customHeight="1">
      <c r="A120" s="206" t="s">
        <v>372</v>
      </c>
      <c r="B120" s="869" t="s">
        <v>373</v>
      </c>
      <c r="C120" s="869"/>
      <c r="D120" s="869"/>
      <c r="E120" s="869"/>
      <c r="F120" s="915"/>
      <c r="G120" s="308">
        <f>IF((DETAILS!B44)&gt;10000,10000,(DETAILS!B44))</f>
        <v>0</v>
      </c>
      <c r="H120" s="313"/>
      <c r="I120" s="268"/>
      <c r="J120" s="296"/>
    </row>
    <row r="121" spans="1:10" s="309" customFormat="1" ht="17.25" customHeight="1">
      <c r="A121" s="206"/>
      <c r="B121" s="869" t="s">
        <v>374</v>
      </c>
      <c r="C121" s="869"/>
      <c r="D121" s="869"/>
      <c r="E121" s="869"/>
      <c r="F121" s="869"/>
      <c r="G121" s="276"/>
      <c r="H121" s="213"/>
      <c r="I121" s="268"/>
      <c r="J121" s="296"/>
    </row>
    <row r="122" spans="1:10" s="309" customFormat="1" ht="19.5" customHeight="1">
      <c r="A122" s="206" t="s">
        <v>375</v>
      </c>
      <c r="B122" s="869" t="s">
        <v>376</v>
      </c>
      <c r="C122" s="869"/>
      <c r="D122" s="869"/>
      <c r="E122" s="869"/>
      <c r="F122" s="915"/>
      <c r="G122" s="308"/>
      <c r="H122" s="213"/>
      <c r="I122" s="268"/>
      <c r="J122" s="296"/>
    </row>
    <row r="123" spans="1:10" s="309" customFormat="1" ht="19.5" customHeight="1">
      <c r="A123" s="206"/>
      <c r="B123" s="891" t="s">
        <v>377</v>
      </c>
      <c r="C123" s="869"/>
      <c r="D123" s="869"/>
      <c r="E123" s="869"/>
      <c r="F123" s="869"/>
      <c r="G123" s="261">
        <v>0</v>
      </c>
      <c r="H123" s="213"/>
      <c r="I123" s="268"/>
      <c r="J123" s="296"/>
    </row>
    <row r="124" spans="1:10" s="309" customFormat="1" ht="19.5" customHeight="1">
      <c r="A124" s="206" t="s">
        <v>378</v>
      </c>
      <c r="B124" s="957" t="s">
        <v>379</v>
      </c>
      <c r="C124" s="957"/>
      <c r="D124" s="957"/>
      <c r="E124" s="957"/>
      <c r="F124" s="957"/>
      <c r="G124" s="308"/>
      <c r="H124" s="213"/>
      <c r="I124" s="268"/>
      <c r="J124" s="296"/>
    </row>
    <row r="125" spans="1:10" s="309" customFormat="1" ht="19.5" customHeight="1">
      <c r="A125" s="206"/>
      <c r="B125" s="961" t="s">
        <v>380</v>
      </c>
      <c r="C125" s="961"/>
      <c r="D125" s="961"/>
      <c r="E125" s="961"/>
      <c r="F125" s="961"/>
      <c r="G125" s="308"/>
      <c r="H125" s="213"/>
      <c r="I125" s="268"/>
      <c r="J125" s="296"/>
    </row>
    <row r="126" spans="1:10" s="309" customFormat="1" ht="18" customHeight="1">
      <c r="A126" s="206"/>
      <c r="B126" s="957" t="s">
        <v>381</v>
      </c>
      <c r="C126" s="957"/>
      <c r="D126" s="957"/>
      <c r="E126" s="957"/>
      <c r="F126" s="957"/>
      <c r="G126" s="312"/>
      <c r="H126" s="213"/>
      <c r="I126" s="315"/>
      <c r="J126" s="296"/>
    </row>
    <row r="127" spans="1:10" s="309" customFormat="1" ht="19.5" customHeight="1">
      <c r="A127" s="206"/>
      <c r="B127" s="869" t="s">
        <v>382</v>
      </c>
      <c r="C127" s="869"/>
      <c r="D127" s="869"/>
      <c r="E127" s="869"/>
      <c r="F127" s="869"/>
      <c r="G127" s="261">
        <f>DETAILS!G28</f>
        <v>0</v>
      </c>
      <c r="H127" s="313"/>
      <c r="I127" s="316"/>
      <c r="J127" s="296"/>
    </row>
    <row r="128" spans="1:10" s="210" customFormat="1" ht="23.25" customHeight="1">
      <c r="A128" s="206" t="s">
        <v>383</v>
      </c>
      <c r="B128" s="852" t="s">
        <v>384</v>
      </c>
      <c r="C128" s="852"/>
      <c r="D128" s="852"/>
      <c r="E128" s="852"/>
      <c r="F128" s="852"/>
      <c r="G128" s="852"/>
      <c r="H128" s="287">
        <f>SUM(G98:G127)</f>
        <v>0</v>
      </c>
      <c r="I128" s="317"/>
      <c r="J128" s="209"/>
    </row>
    <row r="129" spans="1:12" s="210" customFormat="1" ht="16.5" customHeight="1">
      <c r="A129" s="206"/>
      <c r="B129" s="852" t="s">
        <v>385</v>
      </c>
      <c r="C129" s="852"/>
      <c r="D129" s="852"/>
      <c r="E129" s="852"/>
      <c r="F129" s="852"/>
      <c r="G129" s="318"/>
      <c r="H129" s="319"/>
      <c r="I129" s="208"/>
      <c r="J129" s="209"/>
    </row>
    <row r="130" spans="1:12" s="210" customFormat="1" ht="21.75" customHeight="1">
      <c r="A130" s="206" t="s">
        <v>386</v>
      </c>
      <c r="B130" s="852" t="s">
        <v>387</v>
      </c>
      <c r="C130" s="852"/>
      <c r="D130" s="852"/>
      <c r="E130" s="852"/>
      <c r="F130" s="852"/>
      <c r="G130" s="852"/>
      <c r="H130" s="283">
        <f>H67-H128</f>
        <v>0</v>
      </c>
      <c r="I130" s="208"/>
      <c r="J130" s="209"/>
    </row>
    <row r="131" spans="1:12" s="210" customFormat="1" ht="22.5" customHeight="1" thickBot="1">
      <c r="A131" s="320" t="s">
        <v>388</v>
      </c>
      <c r="B131" s="321" t="s">
        <v>389</v>
      </c>
      <c r="C131" s="321"/>
      <c r="D131" s="321"/>
      <c r="E131" s="321"/>
      <c r="F131" s="321"/>
      <c r="G131" s="322"/>
      <c r="H131" s="323">
        <f>ROUND(H130,-1)</f>
        <v>0</v>
      </c>
      <c r="I131" s="208"/>
      <c r="J131" s="209"/>
      <c r="L131" s="324"/>
    </row>
    <row r="132" spans="1:12" s="210" customFormat="1" ht="27" customHeight="1" thickBot="1">
      <c r="A132" s="968" t="s">
        <v>390</v>
      </c>
      <c r="B132" s="969"/>
      <c r="C132" s="970"/>
      <c r="D132" s="971" t="s">
        <v>391</v>
      </c>
      <c r="E132" s="972"/>
      <c r="F132" s="972"/>
      <c r="G132" s="972"/>
      <c r="H132" s="973"/>
      <c r="I132" s="208"/>
      <c r="J132" s="209"/>
    </row>
    <row r="133" spans="1:12" s="210" customFormat="1" ht="21" customHeight="1">
      <c r="A133" s="974" t="s">
        <v>392</v>
      </c>
      <c r="B133" s="975"/>
      <c r="C133" s="975"/>
      <c r="D133" s="975"/>
      <c r="E133" s="325">
        <f>+H131</f>
        <v>0</v>
      </c>
      <c r="F133" s="976" t="s">
        <v>393</v>
      </c>
      <c r="G133" s="976"/>
      <c r="H133" s="977"/>
      <c r="I133" s="208"/>
      <c r="J133" s="209"/>
    </row>
    <row r="134" spans="1:12" s="210" customFormat="1" ht="16.5" customHeight="1">
      <c r="A134" s="901" t="s">
        <v>394</v>
      </c>
      <c r="B134" s="850"/>
      <c r="C134" s="850"/>
      <c r="D134" s="850"/>
      <c r="E134" s="850"/>
      <c r="F134" s="850"/>
      <c r="G134" s="850"/>
      <c r="H134" s="862"/>
      <c r="I134" s="208"/>
      <c r="J134" s="209"/>
      <c r="K134" s="309"/>
    </row>
    <row r="135" spans="1:12" s="210" customFormat="1" ht="19.5" customHeight="1" thickBot="1">
      <c r="A135" s="964" t="s">
        <v>395</v>
      </c>
      <c r="B135" s="889"/>
      <c r="C135" s="889"/>
      <c r="D135" s="889"/>
      <c r="E135" s="889"/>
      <c r="F135" s="889"/>
      <c r="G135" s="889"/>
      <c r="H135" s="965"/>
      <c r="I135" s="208"/>
      <c r="J135" s="209"/>
    </row>
    <row r="136" spans="1:12" s="210" customFormat="1" ht="18.5" customHeight="1">
      <c r="A136" s="223" t="s">
        <v>248</v>
      </c>
      <c r="B136" s="966" t="s">
        <v>396</v>
      </c>
      <c r="C136" s="966"/>
      <c r="D136" s="966"/>
      <c r="E136" s="966"/>
      <c r="F136" s="966"/>
      <c r="G136" s="966"/>
      <c r="H136" s="967"/>
      <c r="I136" s="208"/>
      <c r="J136" s="209"/>
    </row>
    <row r="137" spans="1:12" s="210" customFormat="1" ht="19.5" customHeight="1">
      <c r="A137" s="206"/>
      <c r="B137" s="912" t="s">
        <v>397</v>
      </c>
      <c r="C137" s="912"/>
      <c r="D137" s="912"/>
      <c r="E137" s="912"/>
      <c r="F137" s="912"/>
      <c r="G137" s="912"/>
      <c r="H137" s="326" t="s">
        <v>398</v>
      </c>
      <c r="I137" s="208"/>
      <c r="J137" s="209"/>
    </row>
    <row r="138" spans="1:12" s="210" customFormat="1" ht="19.5" customHeight="1">
      <c r="A138" s="206"/>
      <c r="B138" s="912" t="s">
        <v>399</v>
      </c>
      <c r="C138" s="912"/>
      <c r="D138" s="912"/>
      <c r="E138" s="912"/>
      <c r="F138" s="912"/>
      <c r="G138" s="912"/>
      <c r="H138" s="327">
        <f>ROUND(IF(H131&gt;500000,12500,IF(H131&gt;250000,(H131-250000)*5%,0)),0)</f>
        <v>0</v>
      </c>
      <c r="I138" s="328"/>
      <c r="J138" s="209"/>
    </row>
    <row r="139" spans="1:12" s="210" customFormat="1" ht="19.5" customHeight="1">
      <c r="A139" s="206"/>
      <c r="B139" s="912" t="s">
        <v>400</v>
      </c>
      <c r="C139" s="912"/>
      <c r="D139" s="912"/>
      <c r="E139" s="912"/>
      <c r="F139" s="912"/>
      <c r="G139" s="912"/>
      <c r="H139" s="327">
        <f>ROUND(IF(H131&gt;1000000,100000,IF(H131&gt;500000,(H131-500000)*20%,0)),0)</f>
        <v>0</v>
      </c>
      <c r="I139" s="328"/>
      <c r="J139" s="209"/>
    </row>
    <row r="140" spans="1:12" s="210" customFormat="1" ht="19.5" customHeight="1">
      <c r="A140" s="206"/>
      <c r="B140" s="912" t="s">
        <v>401</v>
      </c>
      <c r="C140" s="912"/>
      <c r="D140" s="912"/>
      <c r="E140" s="912"/>
      <c r="F140" s="912"/>
      <c r="G140" s="912"/>
      <c r="H140" s="327">
        <f>ROUND(IF(H131&gt;1000000,(H131-1000000)*30%,0),0)</f>
        <v>0</v>
      </c>
      <c r="I140" s="328"/>
      <c r="J140" s="209"/>
    </row>
    <row r="141" spans="1:12" s="210" customFormat="1" ht="17.5" customHeight="1">
      <c r="A141" s="206"/>
      <c r="B141" s="852" t="s">
        <v>402</v>
      </c>
      <c r="C141" s="852"/>
      <c r="D141" s="852"/>
      <c r="E141" s="852"/>
      <c r="F141" s="852"/>
      <c r="G141" s="852"/>
      <c r="H141" s="329">
        <f>ROUND(SUM(H137:H140),0)</f>
        <v>0</v>
      </c>
      <c r="I141" s="298"/>
      <c r="J141" s="209"/>
    </row>
    <row r="142" spans="1:12" s="210" customFormat="1" ht="18" customHeight="1">
      <c r="A142" s="206"/>
      <c r="B142" s="330" t="s">
        <v>403</v>
      </c>
      <c r="C142" s="851" t="s">
        <v>404</v>
      </c>
      <c r="D142" s="851"/>
      <c r="E142" s="851"/>
      <c r="F142" s="851"/>
      <c r="G142" s="851"/>
      <c r="H142" s="331"/>
      <c r="I142" s="298"/>
      <c r="J142" s="209"/>
    </row>
    <row r="143" spans="1:12" s="210" customFormat="1" ht="16.5" customHeight="1">
      <c r="A143" s="206"/>
      <c r="B143" s="332"/>
      <c r="C143" s="912" t="s">
        <v>405</v>
      </c>
      <c r="D143" s="912"/>
      <c r="E143" s="912"/>
      <c r="F143" s="912"/>
      <c r="G143" s="912"/>
      <c r="H143" s="333">
        <f>IF(H131&lt;=500000,IF(H141&lt;12500,H141,12500),0)</f>
        <v>0</v>
      </c>
      <c r="I143" s="298"/>
      <c r="J143" s="209"/>
    </row>
    <row r="144" spans="1:12" s="210" customFormat="1" ht="19" customHeight="1" thickBot="1">
      <c r="A144" s="219"/>
      <c r="B144" s="334"/>
      <c r="C144" s="335"/>
      <c r="D144" s="335"/>
      <c r="E144" s="335"/>
      <c r="F144" s="978" t="s">
        <v>406</v>
      </c>
      <c r="G144" s="978"/>
      <c r="H144" s="336">
        <f>H141-H143</f>
        <v>0</v>
      </c>
      <c r="I144" s="298"/>
      <c r="J144" s="209"/>
    </row>
    <row r="145" spans="1:11" s="210" customFormat="1" ht="3.75" customHeight="1" thickBot="1">
      <c r="A145" s="206"/>
      <c r="B145" s="337"/>
      <c r="C145" s="338"/>
      <c r="D145" s="338"/>
      <c r="E145" s="338"/>
      <c r="F145" s="339"/>
      <c r="G145" s="339"/>
      <c r="H145" s="340"/>
      <c r="I145" s="298"/>
      <c r="J145" s="209"/>
    </row>
    <row r="146" spans="1:11" s="210" customFormat="1" ht="23.25" customHeight="1">
      <c r="A146" s="223" t="s">
        <v>250</v>
      </c>
      <c r="B146" s="966" t="s">
        <v>681</v>
      </c>
      <c r="C146" s="966"/>
      <c r="D146" s="966"/>
      <c r="E146" s="966"/>
      <c r="F146" s="966"/>
      <c r="G146" s="966"/>
      <c r="H146" s="967"/>
      <c r="I146" s="298"/>
      <c r="J146" s="209"/>
    </row>
    <row r="147" spans="1:11" s="210" customFormat="1" ht="18" customHeight="1">
      <c r="A147" s="206"/>
      <c r="B147" s="979" t="s">
        <v>407</v>
      </c>
      <c r="C147" s="979"/>
      <c r="D147" s="979"/>
      <c r="E147" s="979"/>
      <c r="F147" s="979"/>
      <c r="G147" s="979"/>
      <c r="H147" s="980"/>
      <c r="I147" s="268"/>
      <c r="J147" s="209"/>
    </row>
    <row r="148" spans="1:11" s="210" customFormat="1" ht="18" customHeight="1">
      <c r="A148" s="206"/>
      <c r="B148" s="912" t="s">
        <v>408</v>
      </c>
      <c r="C148" s="912"/>
      <c r="D148" s="912"/>
      <c r="E148" s="912"/>
      <c r="F148" s="912"/>
      <c r="G148" s="912"/>
      <c r="H148" s="326" t="s">
        <v>398</v>
      </c>
      <c r="I148" s="268"/>
      <c r="J148" s="209"/>
    </row>
    <row r="149" spans="1:11" s="210" customFormat="1" ht="18" customHeight="1">
      <c r="A149" s="206"/>
      <c r="B149" s="912" t="s">
        <v>409</v>
      </c>
      <c r="C149" s="912"/>
      <c r="D149" s="912"/>
      <c r="E149" s="912"/>
      <c r="F149" s="912"/>
      <c r="G149" s="912"/>
      <c r="H149" s="327">
        <v>0</v>
      </c>
      <c r="I149" s="341"/>
      <c r="J149" s="209"/>
      <c r="K149" s="324"/>
    </row>
    <row r="150" spans="1:11" s="210" customFormat="1" ht="18" customHeight="1">
      <c r="A150" s="206"/>
      <c r="B150" s="912" t="s">
        <v>400</v>
      </c>
      <c r="C150" s="912"/>
      <c r="D150" s="912"/>
      <c r="E150" s="912"/>
      <c r="F150" s="912"/>
      <c r="G150" s="912"/>
      <c r="H150" s="327">
        <v>0</v>
      </c>
      <c r="I150" s="341"/>
      <c r="J150" s="209"/>
    </row>
    <row r="151" spans="1:11" s="210" customFormat="1" ht="18" customHeight="1">
      <c r="A151" s="206"/>
      <c r="B151" s="912" t="s">
        <v>401</v>
      </c>
      <c r="C151" s="912"/>
      <c r="D151" s="912"/>
      <c r="E151" s="912"/>
      <c r="F151" s="912"/>
      <c r="G151" s="912"/>
      <c r="H151" s="327">
        <v>0</v>
      </c>
      <c r="I151" s="341"/>
      <c r="J151" s="209"/>
    </row>
    <row r="152" spans="1:11" s="210" customFormat="1" ht="24" customHeight="1">
      <c r="A152" s="206"/>
      <c r="B152" s="852" t="s">
        <v>402</v>
      </c>
      <c r="C152" s="852"/>
      <c r="D152" s="852"/>
      <c r="E152" s="852"/>
      <c r="F152" s="852"/>
      <c r="G152" s="852"/>
      <c r="H152" s="283">
        <f>SUM(H148:H151)</f>
        <v>0</v>
      </c>
      <c r="I152" s="298"/>
      <c r="J152" s="209"/>
    </row>
    <row r="153" spans="1:11" s="210" customFormat="1" ht="18" customHeight="1">
      <c r="A153" s="206"/>
      <c r="B153" s="330" t="s">
        <v>403</v>
      </c>
      <c r="C153" s="851" t="s">
        <v>404</v>
      </c>
      <c r="D153" s="851"/>
      <c r="E153" s="851"/>
      <c r="F153" s="851"/>
      <c r="G153" s="851"/>
      <c r="H153" s="331"/>
      <c r="I153" s="298"/>
      <c r="J153" s="209"/>
    </row>
    <row r="154" spans="1:11" s="210" customFormat="1" ht="18" customHeight="1">
      <c r="A154" s="206"/>
      <c r="B154" s="332"/>
      <c r="C154" s="912" t="s">
        <v>410</v>
      </c>
      <c r="D154" s="912"/>
      <c r="E154" s="912"/>
      <c r="F154" s="912"/>
      <c r="G154" s="912"/>
      <c r="H154" s="333">
        <v>0</v>
      </c>
      <c r="I154" s="298"/>
      <c r="J154" s="209"/>
    </row>
    <row r="155" spans="1:11" s="210" customFormat="1" ht="18" customHeight="1" thickBot="1">
      <c r="A155" s="219"/>
      <c r="B155" s="334"/>
      <c r="C155" s="335"/>
      <c r="D155" s="335"/>
      <c r="E155" s="335"/>
      <c r="F155" s="978" t="s">
        <v>406</v>
      </c>
      <c r="G155" s="978"/>
      <c r="H155" s="323">
        <f>H152-H154</f>
        <v>0</v>
      </c>
      <c r="I155" s="298"/>
      <c r="J155" s="209"/>
    </row>
    <row r="156" spans="1:11" s="210" customFormat="1" ht="24" customHeight="1">
      <c r="A156" s="206" t="s">
        <v>252</v>
      </c>
      <c r="B156" s="985" t="s">
        <v>682</v>
      </c>
      <c r="C156" s="852"/>
      <c r="D156" s="852"/>
      <c r="E156" s="852"/>
      <c r="F156" s="852"/>
      <c r="G156" s="852"/>
      <c r="H156" s="936"/>
      <c r="I156" s="208"/>
      <c r="J156" s="209"/>
    </row>
    <row r="157" spans="1:11" s="210" customFormat="1" ht="18.75" customHeight="1">
      <c r="A157" s="206"/>
      <c r="B157" s="912" t="s">
        <v>411</v>
      </c>
      <c r="C157" s="912"/>
      <c r="D157" s="912"/>
      <c r="E157" s="912"/>
      <c r="F157" s="912"/>
      <c r="G157" s="912"/>
      <c r="H157" s="326" t="s">
        <v>398</v>
      </c>
      <c r="I157" s="208"/>
      <c r="J157" s="209"/>
    </row>
    <row r="158" spans="1:11" s="210" customFormat="1" ht="18.75" customHeight="1">
      <c r="A158" s="206"/>
      <c r="B158" s="912" t="s">
        <v>412</v>
      </c>
      <c r="C158" s="912"/>
      <c r="D158" s="912"/>
      <c r="E158" s="912"/>
      <c r="F158" s="912"/>
      <c r="G158" s="912"/>
      <c r="H158" s="327">
        <v>0</v>
      </c>
      <c r="I158" s="341"/>
      <c r="J158" s="209"/>
    </row>
    <row r="159" spans="1:11" s="210" customFormat="1" ht="18.75" customHeight="1">
      <c r="A159" s="206"/>
      <c r="B159" s="912" t="s">
        <v>413</v>
      </c>
      <c r="C159" s="912"/>
      <c r="D159" s="912"/>
      <c r="E159" s="912"/>
      <c r="F159" s="912"/>
      <c r="G159" s="912"/>
      <c r="H159" s="327">
        <v>0</v>
      </c>
      <c r="I159" s="341"/>
      <c r="J159" s="209"/>
    </row>
    <row r="160" spans="1:11" s="210" customFormat="1" ht="18.75" customHeight="1">
      <c r="A160" s="206"/>
      <c r="B160" s="852" t="s">
        <v>414</v>
      </c>
      <c r="C160" s="852"/>
      <c r="D160" s="852"/>
      <c r="E160" s="852"/>
      <c r="F160" s="852"/>
      <c r="G160" s="852"/>
      <c r="H160" s="283">
        <f>SUM(H157:H159)</f>
        <v>0</v>
      </c>
      <c r="I160" s="298"/>
      <c r="J160" s="209"/>
    </row>
    <row r="161" spans="1:10" s="210" customFormat="1" ht="0.75" customHeight="1">
      <c r="A161" s="206"/>
      <c r="B161" s="330"/>
      <c r="C161" s="882"/>
      <c r="D161" s="882"/>
      <c r="E161" s="882"/>
      <c r="F161" s="882"/>
      <c r="G161" s="882"/>
      <c r="H161" s="331"/>
      <c r="I161" s="298"/>
      <c r="J161" s="209"/>
    </row>
    <row r="162" spans="1:10" s="210" customFormat="1" ht="2.25" customHeight="1">
      <c r="A162" s="206"/>
      <c r="B162" s="332"/>
      <c r="C162" s="878"/>
      <c r="D162" s="878"/>
      <c r="E162" s="878"/>
      <c r="F162" s="878"/>
      <c r="G162" s="878"/>
      <c r="H162" s="333"/>
      <c r="I162" s="298"/>
      <c r="J162" s="209"/>
    </row>
    <row r="163" spans="1:10" s="210" customFormat="1" ht="18.75" customHeight="1" thickBot="1">
      <c r="A163" s="206"/>
      <c r="B163" s="332"/>
      <c r="C163" s="342"/>
      <c r="D163" s="342"/>
      <c r="E163" s="342"/>
      <c r="F163" s="981" t="s">
        <v>406</v>
      </c>
      <c r="G163" s="981"/>
      <c r="H163" s="281">
        <f>H160</f>
        <v>0</v>
      </c>
      <c r="I163" s="298"/>
      <c r="J163" s="209"/>
    </row>
    <row r="164" spans="1:10" s="210" customFormat="1" ht="30.75" customHeight="1" thickBot="1">
      <c r="A164" s="968" t="s">
        <v>415</v>
      </c>
      <c r="B164" s="969"/>
      <c r="C164" s="970"/>
      <c r="D164" s="982" t="s">
        <v>416</v>
      </c>
      <c r="E164" s="983"/>
      <c r="F164" s="983"/>
      <c r="G164" s="983"/>
      <c r="H164" s="984"/>
      <c r="I164" s="208"/>
      <c r="J164" s="209"/>
    </row>
    <row r="165" spans="1:10" s="210" customFormat="1" ht="18" customHeight="1">
      <c r="A165" s="223" t="s">
        <v>248</v>
      </c>
      <c r="B165" s="899" t="s">
        <v>417</v>
      </c>
      <c r="C165" s="899"/>
      <c r="D165" s="850"/>
      <c r="E165" s="852"/>
      <c r="F165" s="852"/>
      <c r="G165" s="852"/>
      <c r="H165" s="343">
        <f>H144</f>
        <v>0</v>
      </c>
      <c r="I165" s="208"/>
      <c r="J165" s="209"/>
    </row>
    <row r="166" spans="1:10" s="210" customFormat="1" ht="18" customHeight="1">
      <c r="A166" s="206" t="s">
        <v>250</v>
      </c>
      <c r="B166" s="850" t="s">
        <v>418</v>
      </c>
      <c r="C166" s="850"/>
      <c r="D166" s="850"/>
      <c r="E166" s="852"/>
      <c r="F166" s="852"/>
      <c r="G166" s="852"/>
      <c r="H166" s="283">
        <f>ROUND(H165*4/100,0)</f>
        <v>0</v>
      </c>
      <c r="I166" s="208"/>
      <c r="J166" s="209"/>
    </row>
    <row r="167" spans="1:10" s="210" customFormat="1" ht="18" customHeight="1">
      <c r="A167" s="206"/>
      <c r="B167" s="912" t="s">
        <v>419</v>
      </c>
      <c r="C167" s="912"/>
      <c r="D167" s="912"/>
      <c r="E167" s="912"/>
      <c r="F167" s="912"/>
      <c r="G167" s="912"/>
      <c r="H167" s="344"/>
      <c r="I167" s="208"/>
      <c r="J167" s="209"/>
    </row>
    <row r="168" spans="1:10" s="210" customFormat="1" ht="18" customHeight="1">
      <c r="A168" s="206"/>
      <c r="B168" s="912" t="s">
        <v>420</v>
      </c>
      <c r="C168" s="912"/>
      <c r="D168" s="912"/>
      <c r="E168" s="912"/>
      <c r="F168" s="912"/>
      <c r="G168" s="912"/>
      <c r="H168" s="285"/>
      <c r="I168" s="208"/>
      <c r="J168" s="209"/>
    </row>
    <row r="169" spans="1:10" s="210" customFormat="1" ht="18" customHeight="1">
      <c r="A169" s="206"/>
      <c r="B169" s="912" t="s">
        <v>421</v>
      </c>
      <c r="C169" s="912"/>
      <c r="D169" s="912"/>
      <c r="E169" s="912"/>
      <c r="F169" s="912"/>
      <c r="G169" s="912"/>
      <c r="H169" s="285"/>
      <c r="I169" s="208"/>
      <c r="J169" s="209"/>
    </row>
    <row r="170" spans="1:10" s="210" customFormat="1" ht="18" customHeight="1">
      <c r="A170" s="206"/>
      <c r="B170" s="987" t="s">
        <v>422</v>
      </c>
      <c r="C170" s="987"/>
      <c r="D170" s="987"/>
      <c r="E170" s="987"/>
      <c r="F170" s="987"/>
      <c r="G170" s="987"/>
      <c r="H170" s="285"/>
      <c r="I170" s="208"/>
      <c r="J170" s="209"/>
    </row>
    <row r="171" spans="1:10" s="210" customFormat="1" ht="18" customHeight="1">
      <c r="A171" s="206" t="s">
        <v>252</v>
      </c>
      <c r="B171" s="850" t="s">
        <v>423</v>
      </c>
      <c r="C171" s="850"/>
      <c r="D171" s="850"/>
      <c r="E171" s="852"/>
      <c r="F171" s="852"/>
      <c r="G171" s="852"/>
      <c r="H171" s="261">
        <f>SUM(H165:H166)</f>
        <v>0</v>
      </c>
      <c r="I171" s="208"/>
      <c r="J171" s="209"/>
    </row>
    <row r="172" spans="1:10" s="210" customFormat="1" ht="18" customHeight="1">
      <c r="A172" s="206" t="s">
        <v>254</v>
      </c>
      <c r="B172" s="850" t="s">
        <v>424</v>
      </c>
      <c r="C172" s="850"/>
      <c r="D172" s="850"/>
      <c r="E172" s="852"/>
      <c r="F172" s="852"/>
      <c r="G172" s="852"/>
      <c r="H172" s="283">
        <f>ROUND(H171,0)</f>
        <v>0</v>
      </c>
      <c r="I172" s="208"/>
      <c r="J172" s="209"/>
    </row>
    <row r="173" spans="1:10" s="210" customFormat="1" ht="18" customHeight="1">
      <c r="A173" s="206" t="s">
        <v>308</v>
      </c>
      <c r="B173" s="850" t="s">
        <v>692</v>
      </c>
      <c r="C173" s="850"/>
      <c r="D173" s="850"/>
      <c r="E173" s="850"/>
      <c r="F173" s="850"/>
      <c r="G173" s="850"/>
      <c r="H173" s="345"/>
      <c r="I173" s="208"/>
      <c r="J173" s="209"/>
    </row>
    <row r="174" spans="1:10" s="210" customFormat="1" ht="18" customHeight="1">
      <c r="A174" s="206"/>
      <c r="B174" s="850" t="s">
        <v>425</v>
      </c>
      <c r="C174" s="850"/>
      <c r="D174" s="850"/>
      <c r="E174" s="850"/>
      <c r="F174" s="850"/>
      <c r="G174" s="850"/>
      <c r="H174" s="281">
        <f>DETAILS!E43</f>
        <v>0</v>
      </c>
      <c r="I174" s="208"/>
      <c r="J174" s="209"/>
    </row>
    <row r="175" spans="1:10" s="210" customFormat="1" ht="18" customHeight="1">
      <c r="A175" s="206" t="s">
        <v>364</v>
      </c>
      <c r="B175" s="850" t="s">
        <v>426</v>
      </c>
      <c r="C175" s="850"/>
      <c r="D175" s="850"/>
      <c r="E175" s="850"/>
      <c r="F175" s="850"/>
      <c r="G175" s="986"/>
      <c r="H175" s="628">
        <f>DETAILS!G29</f>
        <v>0</v>
      </c>
      <c r="I175" s="208"/>
      <c r="J175" s="209"/>
    </row>
    <row r="176" spans="1:10" s="210" customFormat="1" ht="18" customHeight="1" thickBot="1">
      <c r="A176" s="219" t="s">
        <v>367</v>
      </c>
      <c r="B176" s="883" t="s">
        <v>427</v>
      </c>
      <c r="C176" s="883"/>
      <c r="D176" s="883"/>
      <c r="E176" s="883"/>
      <c r="F176" s="883"/>
      <c r="G176" s="883"/>
      <c r="H176" s="346">
        <f>H172-H174-H175</f>
        <v>0</v>
      </c>
      <c r="I176" s="208"/>
      <c r="J176" s="209"/>
    </row>
    <row r="177" spans="1:10" s="210" customFormat="1" ht="4.5" customHeight="1" thickBot="1">
      <c r="A177" s="863"/>
      <c r="B177" s="864"/>
      <c r="C177" s="864"/>
      <c r="D177" s="864"/>
      <c r="E177" s="864"/>
      <c r="F177" s="864"/>
      <c r="G177" s="864"/>
      <c r="H177" s="865"/>
      <c r="I177" s="208"/>
      <c r="J177" s="209"/>
    </row>
    <row r="178" spans="1:10" s="210" customFormat="1" ht="19.5" customHeight="1" thickBot="1">
      <c r="A178" s="347"/>
      <c r="B178" s="348"/>
      <c r="C178" s="348"/>
      <c r="D178" s="348"/>
      <c r="E178" s="994" t="s">
        <v>428</v>
      </c>
      <c r="F178" s="995"/>
      <c r="G178" s="348"/>
      <c r="H178" s="349"/>
      <c r="I178" s="208"/>
      <c r="J178" s="209"/>
    </row>
    <row r="179" spans="1:10" s="210" customFormat="1" ht="20.25" customHeight="1">
      <c r="A179" s="206"/>
      <c r="B179" s="850" t="s">
        <v>429</v>
      </c>
      <c r="C179" s="850"/>
      <c r="D179" s="850"/>
      <c r="E179" s="850"/>
      <c r="F179" s="850"/>
      <c r="G179" s="850"/>
      <c r="H179" s="862"/>
      <c r="I179" s="208"/>
      <c r="J179" s="209"/>
    </row>
    <row r="180" spans="1:10" s="210" customFormat="1" ht="26.25" customHeight="1">
      <c r="A180" s="350"/>
      <c r="B180" s="351"/>
      <c r="C180" s="351"/>
      <c r="D180" s="351"/>
      <c r="E180" s="352" t="s">
        <v>238</v>
      </c>
      <c r="F180" s="351"/>
      <c r="G180" s="351"/>
      <c r="H180" s="353"/>
      <c r="I180" s="208"/>
      <c r="J180" s="209"/>
    </row>
    <row r="181" spans="1:10" s="210" customFormat="1" ht="28.5" customHeight="1">
      <c r="A181" s="206"/>
      <c r="B181" s="215" t="s">
        <v>430</v>
      </c>
      <c r="C181" s="859">
        <f>DETAILS!B7</f>
        <v>0</v>
      </c>
      <c r="D181" s="859"/>
      <c r="E181" s="352" t="s">
        <v>240</v>
      </c>
      <c r="F181" s="996" t="str">
        <f>ANEXER!E7</f>
        <v xml:space="preserve">       </v>
      </c>
      <c r="G181" s="996"/>
      <c r="H181" s="997"/>
      <c r="I181" s="208"/>
      <c r="J181" s="209"/>
    </row>
    <row r="182" spans="1:10" s="210" customFormat="1" ht="17.25" customHeight="1" thickBot="1">
      <c r="A182" s="219"/>
      <c r="B182" s="354" t="s">
        <v>431</v>
      </c>
      <c r="C182" s="998">
        <f>DETAILS!H4</f>
        <v>45382</v>
      </c>
      <c r="D182" s="905"/>
      <c r="E182" s="355" t="s">
        <v>432</v>
      </c>
      <c r="F182" s="999">
        <f>DETAILS!B23</f>
        <v>0</v>
      </c>
      <c r="G182" s="999"/>
      <c r="H182" s="222"/>
      <c r="I182" s="208"/>
      <c r="J182" s="209"/>
    </row>
    <row r="183" spans="1:10" s="210" customFormat="1" ht="6" hidden="1" customHeight="1">
      <c r="A183" s="988"/>
      <c r="B183" s="989"/>
      <c r="C183" s="989"/>
      <c r="D183" s="989"/>
      <c r="E183" s="989"/>
      <c r="F183" s="989"/>
      <c r="G183" s="989"/>
      <c r="H183" s="990"/>
      <c r="I183" s="208"/>
      <c r="J183" s="209"/>
    </row>
    <row r="184" spans="1:10" s="210" customFormat="1" ht="4.5" hidden="1" customHeight="1" thickBot="1">
      <c r="A184" s="991"/>
      <c r="B184" s="992"/>
      <c r="C184" s="992"/>
      <c r="D184" s="992"/>
      <c r="E184" s="992"/>
      <c r="F184" s="992"/>
      <c r="G184" s="992"/>
      <c r="H184" s="993"/>
      <c r="I184" s="208"/>
      <c r="J184" s="209"/>
    </row>
    <row r="185" spans="1:10" s="210" customFormat="1" ht="25" customHeight="1" thickBot="1">
      <c r="A185" s="347"/>
      <c r="B185" s="348"/>
      <c r="C185" s="348"/>
      <c r="D185" s="356"/>
      <c r="E185" s="994" t="s">
        <v>433</v>
      </c>
      <c r="F185" s="995"/>
      <c r="G185" s="356"/>
      <c r="H185" s="349"/>
      <c r="I185" s="208"/>
      <c r="J185" s="209"/>
    </row>
    <row r="186" spans="1:10" s="210" customFormat="1" ht="25" customHeight="1">
      <c r="A186" s="206"/>
      <c r="B186" s="850" t="s">
        <v>434</v>
      </c>
      <c r="C186" s="850"/>
      <c r="D186" s="850"/>
      <c r="E186" s="850"/>
      <c r="F186" s="850"/>
      <c r="G186" s="850"/>
      <c r="H186" s="862"/>
      <c r="I186" s="208"/>
      <c r="J186" s="209"/>
    </row>
    <row r="187" spans="1:10" s="210" customFormat="1" ht="25" customHeight="1">
      <c r="A187" s="206"/>
      <c r="B187" s="850" t="s">
        <v>435</v>
      </c>
      <c r="C187" s="850"/>
      <c r="D187" s="850"/>
      <c r="E187" s="850"/>
      <c r="F187" s="850"/>
      <c r="G187" s="850"/>
      <c r="H187" s="862"/>
      <c r="I187" s="208"/>
      <c r="J187" s="209"/>
    </row>
    <row r="188" spans="1:10" s="210" customFormat="1" ht="25" customHeight="1">
      <c r="A188" s="863"/>
      <c r="B188" s="864"/>
      <c r="C188" s="864"/>
      <c r="D188" s="864"/>
      <c r="E188" s="864"/>
      <c r="F188" s="864"/>
      <c r="G188" s="864"/>
      <c r="H188" s="865"/>
      <c r="I188" s="208"/>
      <c r="J188" s="209"/>
    </row>
    <row r="189" spans="1:10" s="210" customFormat="1" ht="25" customHeight="1">
      <c r="A189" s="206"/>
      <c r="B189" s="215" t="s">
        <v>430</v>
      </c>
      <c r="C189" s="1000">
        <f>DETAILS!B7</f>
        <v>0</v>
      </c>
      <c r="D189" s="1000"/>
      <c r="E189" s="1001" t="s">
        <v>436</v>
      </c>
      <c r="F189" s="1001"/>
      <c r="G189" s="1001"/>
      <c r="H189" s="1002"/>
      <c r="I189" s="208"/>
      <c r="J189" s="209"/>
    </row>
    <row r="190" spans="1:10" s="210" customFormat="1" ht="25" customHeight="1" thickBot="1">
      <c r="A190" s="219"/>
      <c r="B190" s="354" t="s">
        <v>431</v>
      </c>
      <c r="C190" s="998">
        <f>DETAILS!H4</f>
        <v>45382</v>
      </c>
      <c r="D190" s="905"/>
      <c r="E190" s="355" t="s">
        <v>432</v>
      </c>
      <c r="F190" s="1003">
        <f>+DETAILS!B34</f>
        <v>0</v>
      </c>
      <c r="G190" s="1003"/>
      <c r="H190" s="1004"/>
      <c r="I190" s="208"/>
      <c r="J190" s="209"/>
    </row>
    <row r="191" spans="1:10" s="210" customFormat="1" ht="3" customHeight="1">
      <c r="A191" s="863"/>
      <c r="B191" s="864"/>
      <c r="C191" s="864"/>
      <c r="D191" s="864"/>
      <c r="E191" s="864"/>
      <c r="F191" s="864"/>
      <c r="G191" s="864"/>
      <c r="H191" s="865"/>
      <c r="I191" s="208"/>
      <c r="J191" s="209"/>
    </row>
    <row r="192" spans="1:10" ht="12.75" customHeight="1">
      <c r="A192" s="237"/>
      <c r="B192" s="891"/>
      <c r="C192" s="891"/>
      <c r="D192" s="891"/>
      <c r="E192" s="891"/>
      <c r="F192" s="891"/>
      <c r="G192" s="891"/>
      <c r="H192" s="891"/>
    </row>
    <row r="193" spans="1:8" ht="12.75" customHeight="1">
      <c r="A193" s="237"/>
      <c r="B193" s="884"/>
      <c r="C193" s="884"/>
      <c r="D193" s="884"/>
      <c r="E193" s="884"/>
      <c r="F193" s="884"/>
      <c r="G193" s="884"/>
      <c r="H193" s="884"/>
    </row>
    <row r="194" spans="1:8" ht="12.75" customHeight="1">
      <c r="A194" s="237"/>
      <c r="B194" s="884"/>
      <c r="C194" s="884"/>
      <c r="D194" s="884"/>
      <c r="E194" s="884"/>
      <c r="F194" s="884"/>
      <c r="G194" s="884"/>
      <c r="H194" s="884"/>
    </row>
    <row r="195" spans="1:8" ht="12.75" customHeight="1">
      <c r="A195" s="237"/>
      <c r="B195" s="884"/>
      <c r="C195" s="884"/>
      <c r="D195" s="884"/>
      <c r="E195" s="884"/>
      <c r="F195" s="884"/>
      <c r="G195" s="884"/>
      <c r="H195" s="884"/>
    </row>
    <row r="196" spans="1:8" ht="12.75" customHeight="1">
      <c r="A196" s="237"/>
      <c r="B196" s="892"/>
      <c r="C196" s="892"/>
      <c r="D196" s="892"/>
      <c r="E196" s="892"/>
      <c r="F196" s="892"/>
      <c r="G196" s="892"/>
      <c r="H196" s="892"/>
    </row>
    <row r="197" spans="1:8" ht="12.75" customHeight="1">
      <c r="A197" s="237"/>
      <c r="B197" s="893"/>
      <c r="C197" s="893"/>
      <c r="D197" s="893"/>
      <c r="E197" s="893"/>
      <c r="F197" s="893"/>
      <c r="G197" s="893"/>
      <c r="H197" s="893"/>
    </row>
    <row r="198" spans="1:8" ht="12.75" customHeight="1">
      <c r="A198" s="237"/>
      <c r="B198" s="893"/>
      <c r="C198" s="893"/>
      <c r="D198" s="893"/>
      <c r="E198" s="893"/>
      <c r="F198" s="893"/>
      <c r="G198" s="893"/>
      <c r="H198" s="893"/>
    </row>
    <row r="199" spans="1:8">
      <c r="A199" s="894"/>
      <c r="B199" s="894"/>
      <c r="C199" s="894"/>
      <c r="D199" s="894"/>
      <c r="E199" s="894"/>
      <c r="F199" s="894"/>
      <c r="G199" s="894"/>
      <c r="H199" s="894"/>
    </row>
    <row r="200" spans="1:8" ht="75" customHeight="1"/>
  </sheetData>
  <mergeCells count="209">
    <mergeCell ref="A199:H199"/>
    <mergeCell ref="B193:H193"/>
    <mergeCell ref="B194:H194"/>
    <mergeCell ref="B195:H195"/>
    <mergeCell ref="B196:H196"/>
    <mergeCell ref="B197:H197"/>
    <mergeCell ref="B198:H198"/>
    <mergeCell ref="C189:D189"/>
    <mergeCell ref="E189:H189"/>
    <mergeCell ref="C190:D190"/>
    <mergeCell ref="F190:H190"/>
    <mergeCell ref="A191:H191"/>
    <mergeCell ref="B192:H192"/>
    <mergeCell ref="A183:H183"/>
    <mergeCell ref="A184:H184"/>
    <mergeCell ref="E185:F185"/>
    <mergeCell ref="B186:H186"/>
    <mergeCell ref="B187:H187"/>
    <mergeCell ref="A188:H188"/>
    <mergeCell ref="A177:H177"/>
    <mergeCell ref="E178:F178"/>
    <mergeCell ref="B179:H179"/>
    <mergeCell ref="C181:D181"/>
    <mergeCell ref="F181:H181"/>
    <mergeCell ref="C182:D182"/>
    <mergeCell ref="F182:G182"/>
    <mergeCell ref="B171:G171"/>
    <mergeCell ref="B172:G172"/>
    <mergeCell ref="B173:G173"/>
    <mergeCell ref="B174:G174"/>
    <mergeCell ref="B175:G175"/>
    <mergeCell ref="B176:G176"/>
    <mergeCell ref="B165:G165"/>
    <mergeCell ref="B166:G166"/>
    <mergeCell ref="B167:G167"/>
    <mergeCell ref="B168:G168"/>
    <mergeCell ref="B169:G169"/>
    <mergeCell ref="B170:G170"/>
    <mergeCell ref="B160:G160"/>
    <mergeCell ref="C161:G161"/>
    <mergeCell ref="C162:G162"/>
    <mergeCell ref="F163:G163"/>
    <mergeCell ref="A164:C164"/>
    <mergeCell ref="D164:H164"/>
    <mergeCell ref="C154:G154"/>
    <mergeCell ref="F155:G155"/>
    <mergeCell ref="B156:H156"/>
    <mergeCell ref="B157:G157"/>
    <mergeCell ref="B158:G158"/>
    <mergeCell ref="B159:G159"/>
    <mergeCell ref="B148:G148"/>
    <mergeCell ref="B149:G149"/>
    <mergeCell ref="B150:G150"/>
    <mergeCell ref="B151:G151"/>
    <mergeCell ref="B152:G152"/>
    <mergeCell ref="C153:G153"/>
    <mergeCell ref="B141:G141"/>
    <mergeCell ref="C142:G142"/>
    <mergeCell ref="C143:G143"/>
    <mergeCell ref="F144:G144"/>
    <mergeCell ref="B146:H146"/>
    <mergeCell ref="B147:H147"/>
    <mergeCell ref="A135:H135"/>
    <mergeCell ref="B136:H136"/>
    <mergeCell ref="B137:G137"/>
    <mergeCell ref="B138:G138"/>
    <mergeCell ref="B139:G139"/>
    <mergeCell ref="B140:G140"/>
    <mergeCell ref="B130:G130"/>
    <mergeCell ref="A132:C132"/>
    <mergeCell ref="D132:H132"/>
    <mergeCell ref="A133:D133"/>
    <mergeCell ref="F133:H133"/>
    <mergeCell ref="A134:H134"/>
    <mergeCell ref="B124:F124"/>
    <mergeCell ref="B125:F125"/>
    <mergeCell ref="B126:F126"/>
    <mergeCell ref="B127:F127"/>
    <mergeCell ref="B128:G128"/>
    <mergeCell ref="B129:F129"/>
    <mergeCell ref="B118:F118"/>
    <mergeCell ref="B119:F119"/>
    <mergeCell ref="B120:F120"/>
    <mergeCell ref="B121:F121"/>
    <mergeCell ref="B122:F122"/>
    <mergeCell ref="B123:F123"/>
    <mergeCell ref="B112:F112"/>
    <mergeCell ref="B113:F113"/>
    <mergeCell ref="B114:F114"/>
    <mergeCell ref="B115:F115"/>
    <mergeCell ref="B116:F116"/>
    <mergeCell ref="B117:F117"/>
    <mergeCell ref="B106:F106"/>
    <mergeCell ref="B107:F107"/>
    <mergeCell ref="B108:F108"/>
    <mergeCell ref="B109:F109"/>
    <mergeCell ref="B110:F110"/>
    <mergeCell ref="B111:F111"/>
    <mergeCell ref="B96:E96"/>
    <mergeCell ref="B97:E97"/>
    <mergeCell ref="B98:F98"/>
    <mergeCell ref="B99:F99"/>
    <mergeCell ref="B101:F101"/>
    <mergeCell ref="H101:H104"/>
    <mergeCell ref="B102:F102"/>
    <mergeCell ref="B103:F103"/>
    <mergeCell ref="B104:F105"/>
    <mergeCell ref="B90:E90"/>
    <mergeCell ref="B91:E91"/>
    <mergeCell ref="B92:E92"/>
    <mergeCell ref="B93:E93"/>
    <mergeCell ref="B94:E94"/>
    <mergeCell ref="B95:E95"/>
    <mergeCell ref="B83:E83"/>
    <mergeCell ref="B84:E84"/>
    <mergeCell ref="B85:E85"/>
    <mergeCell ref="B87:E87"/>
    <mergeCell ref="B88:E88"/>
    <mergeCell ref="B89:E89"/>
    <mergeCell ref="B77:E77"/>
    <mergeCell ref="B78:E78"/>
    <mergeCell ref="B79:E79"/>
    <mergeCell ref="B80:E80"/>
    <mergeCell ref="B81:E81"/>
    <mergeCell ref="B82:E82"/>
    <mergeCell ref="B71:E71"/>
    <mergeCell ref="B72:E72"/>
    <mergeCell ref="B73:E73"/>
    <mergeCell ref="B74:E74"/>
    <mergeCell ref="B75:E75"/>
    <mergeCell ref="B76:E76"/>
    <mergeCell ref="B65:F65"/>
    <mergeCell ref="B66:F66"/>
    <mergeCell ref="B67:F67"/>
    <mergeCell ref="A68:C68"/>
    <mergeCell ref="B69:F69"/>
    <mergeCell ref="B70:E70"/>
    <mergeCell ref="B60:G60"/>
    <mergeCell ref="A61:C61"/>
    <mergeCell ref="D61:G61"/>
    <mergeCell ref="B62:F62"/>
    <mergeCell ref="B63:F63"/>
    <mergeCell ref="B64:F64"/>
    <mergeCell ref="B54:F54"/>
    <mergeCell ref="B55:F55"/>
    <mergeCell ref="B56:F56"/>
    <mergeCell ref="B57:F57"/>
    <mergeCell ref="B58:F58"/>
    <mergeCell ref="B59:F59"/>
    <mergeCell ref="A47:F47"/>
    <mergeCell ref="B49:F49"/>
    <mergeCell ref="B50:F50"/>
    <mergeCell ref="B51:F51"/>
    <mergeCell ref="B52:F52"/>
    <mergeCell ref="B53:F53"/>
    <mergeCell ref="B41:F41"/>
    <mergeCell ref="B42:F42"/>
    <mergeCell ref="B43:F43"/>
    <mergeCell ref="B44:F44"/>
    <mergeCell ref="B45:F45"/>
    <mergeCell ref="B46:F46"/>
    <mergeCell ref="B35:F35"/>
    <mergeCell ref="B36:F36"/>
    <mergeCell ref="B37:F37"/>
    <mergeCell ref="B38:F38"/>
    <mergeCell ref="B39:F39"/>
    <mergeCell ref="B40:F40"/>
    <mergeCell ref="A31:B31"/>
    <mergeCell ref="C31:D31"/>
    <mergeCell ref="E31:G31"/>
    <mergeCell ref="B32:G32"/>
    <mergeCell ref="B33:F33"/>
    <mergeCell ref="B34:F34"/>
    <mergeCell ref="A25:F25"/>
    <mergeCell ref="A26:F26"/>
    <mergeCell ref="A27:F27"/>
    <mergeCell ref="A28:G28"/>
    <mergeCell ref="B29:G29"/>
    <mergeCell ref="B30:G30"/>
    <mergeCell ref="A20:F20"/>
    <mergeCell ref="B21:F21"/>
    <mergeCell ref="A22:F22"/>
    <mergeCell ref="I22:Q22"/>
    <mergeCell ref="B23:F23"/>
    <mergeCell ref="A24:F24"/>
    <mergeCell ref="B14:E14"/>
    <mergeCell ref="B15:E15"/>
    <mergeCell ref="B16:D16"/>
    <mergeCell ref="B17:D17"/>
    <mergeCell ref="B18:E18"/>
    <mergeCell ref="B19:F19"/>
    <mergeCell ref="B11:F11"/>
    <mergeCell ref="B12:E12"/>
    <mergeCell ref="B13:E13"/>
    <mergeCell ref="B5:C5"/>
    <mergeCell ref="D5:H5"/>
    <mergeCell ref="B6:C6"/>
    <mergeCell ref="D6:F6"/>
    <mergeCell ref="A7:C7"/>
    <mergeCell ref="D7:H7"/>
    <mergeCell ref="A1:C1"/>
    <mergeCell ref="D1:H1"/>
    <mergeCell ref="A2:C2"/>
    <mergeCell ref="B3:C3"/>
    <mergeCell ref="D3:G3"/>
    <mergeCell ref="B4:C4"/>
    <mergeCell ref="B8:F8"/>
    <mergeCell ref="B9:F9"/>
    <mergeCell ref="A10:F10"/>
  </mergeCells>
  <pageMargins left="0.4" right="0.19685039370078741" top="0.31496062992125984" bottom="0.19685039370078741" header="0.27559055118110237" footer="0"/>
  <pageSetup paperSize="9" scale="90" orientation="portrait" r:id="rId1"/>
  <headerFooter alignWithMargins="0"/>
  <rowBreaks count="3" manualBreakCount="3">
    <brk id="48" max="7" man="1"/>
    <brk id="99" max="7" man="1"/>
    <brk id="144" max="7" man="1"/>
  </rowBreaks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5"/>
  <sheetViews>
    <sheetView view="pageBreakPreview" topLeftCell="A32" zoomScale="106" zoomScaleNormal="100" zoomScaleSheetLayoutView="106" workbookViewId="0">
      <selection activeCell="M6" sqref="M6"/>
    </sheetView>
  </sheetViews>
  <sheetFormatPr defaultColWidth="9.1796875" defaultRowHeight="12.5"/>
  <cols>
    <col min="1" max="1" width="8.54296875" style="164" customWidth="1"/>
    <col min="2" max="2" width="13.54296875" style="164" customWidth="1"/>
    <col min="3" max="3" width="0.54296875" style="164" customWidth="1"/>
    <col min="4" max="4" width="14.1796875" style="164" customWidth="1"/>
    <col min="5" max="5" width="4.7265625" style="164" customWidth="1"/>
    <col min="6" max="6" width="14.81640625" style="164" customWidth="1"/>
    <col min="7" max="7" width="1.54296875" style="164" customWidth="1"/>
    <col min="8" max="8" width="11.26953125" style="164" customWidth="1"/>
    <col min="9" max="9" width="22" style="164" customWidth="1"/>
    <col min="10" max="10" width="8.7265625" style="164" customWidth="1"/>
    <col min="11" max="11" width="15.81640625" style="164" customWidth="1"/>
    <col min="12" max="256" width="9.1796875" style="164"/>
    <col min="257" max="257" width="8.54296875" style="164" customWidth="1"/>
    <col min="258" max="258" width="13.54296875" style="164" customWidth="1"/>
    <col min="259" max="259" width="0.54296875" style="164" customWidth="1"/>
    <col min="260" max="260" width="14.1796875" style="164" customWidth="1"/>
    <col min="261" max="261" width="4.7265625" style="164" customWidth="1"/>
    <col min="262" max="262" width="14.81640625" style="164" customWidth="1"/>
    <col min="263" max="263" width="1.54296875" style="164" customWidth="1"/>
    <col min="264" max="264" width="11.26953125" style="164" customWidth="1"/>
    <col min="265" max="265" width="22" style="164" customWidth="1"/>
    <col min="266" max="266" width="8.7265625" style="164" customWidth="1"/>
    <col min="267" max="267" width="15.81640625" style="164" customWidth="1"/>
    <col min="268" max="512" width="9.1796875" style="164"/>
    <col min="513" max="513" width="8.54296875" style="164" customWidth="1"/>
    <col min="514" max="514" width="13.54296875" style="164" customWidth="1"/>
    <col min="515" max="515" width="0.54296875" style="164" customWidth="1"/>
    <col min="516" max="516" width="14.1796875" style="164" customWidth="1"/>
    <col min="517" max="517" width="4.7265625" style="164" customWidth="1"/>
    <col min="518" max="518" width="14.81640625" style="164" customWidth="1"/>
    <col min="519" max="519" width="1.54296875" style="164" customWidth="1"/>
    <col min="520" max="520" width="11.26953125" style="164" customWidth="1"/>
    <col min="521" max="521" width="22" style="164" customWidth="1"/>
    <col min="522" max="522" width="8.7265625" style="164" customWidth="1"/>
    <col min="523" max="523" width="15.81640625" style="164" customWidth="1"/>
    <col min="524" max="768" width="9.1796875" style="164"/>
    <col min="769" max="769" width="8.54296875" style="164" customWidth="1"/>
    <col min="770" max="770" width="13.54296875" style="164" customWidth="1"/>
    <col min="771" max="771" width="0.54296875" style="164" customWidth="1"/>
    <col min="772" max="772" width="14.1796875" style="164" customWidth="1"/>
    <col min="773" max="773" width="4.7265625" style="164" customWidth="1"/>
    <col min="774" max="774" width="14.81640625" style="164" customWidth="1"/>
    <col min="775" max="775" width="1.54296875" style="164" customWidth="1"/>
    <col min="776" max="776" width="11.26953125" style="164" customWidth="1"/>
    <col min="777" max="777" width="22" style="164" customWidth="1"/>
    <col min="778" max="778" width="8.7265625" style="164" customWidth="1"/>
    <col min="779" max="779" width="15.81640625" style="164" customWidth="1"/>
    <col min="780" max="1024" width="9.1796875" style="164"/>
    <col min="1025" max="1025" width="8.54296875" style="164" customWidth="1"/>
    <col min="1026" max="1026" width="13.54296875" style="164" customWidth="1"/>
    <col min="1027" max="1027" width="0.54296875" style="164" customWidth="1"/>
    <col min="1028" max="1028" width="14.1796875" style="164" customWidth="1"/>
    <col min="1029" max="1029" width="4.7265625" style="164" customWidth="1"/>
    <col min="1030" max="1030" width="14.81640625" style="164" customWidth="1"/>
    <col min="1031" max="1031" width="1.54296875" style="164" customWidth="1"/>
    <col min="1032" max="1032" width="11.26953125" style="164" customWidth="1"/>
    <col min="1033" max="1033" width="22" style="164" customWidth="1"/>
    <col min="1034" max="1034" width="8.7265625" style="164" customWidth="1"/>
    <col min="1035" max="1035" width="15.81640625" style="164" customWidth="1"/>
    <col min="1036" max="1280" width="9.1796875" style="164"/>
    <col min="1281" max="1281" width="8.54296875" style="164" customWidth="1"/>
    <col min="1282" max="1282" width="13.54296875" style="164" customWidth="1"/>
    <col min="1283" max="1283" width="0.54296875" style="164" customWidth="1"/>
    <col min="1284" max="1284" width="14.1796875" style="164" customWidth="1"/>
    <col min="1285" max="1285" width="4.7265625" style="164" customWidth="1"/>
    <col min="1286" max="1286" width="14.81640625" style="164" customWidth="1"/>
    <col min="1287" max="1287" width="1.54296875" style="164" customWidth="1"/>
    <col min="1288" max="1288" width="11.26953125" style="164" customWidth="1"/>
    <col min="1289" max="1289" width="22" style="164" customWidth="1"/>
    <col min="1290" max="1290" width="8.7265625" style="164" customWidth="1"/>
    <col min="1291" max="1291" width="15.81640625" style="164" customWidth="1"/>
    <col min="1292" max="1536" width="9.1796875" style="164"/>
    <col min="1537" max="1537" width="8.54296875" style="164" customWidth="1"/>
    <col min="1538" max="1538" width="13.54296875" style="164" customWidth="1"/>
    <col min="1539" max="1539" width="0.54296875" style="164" customWidth="1"/>
    <col min="1540" max="1540" width="14.1796875" style="164" customWidth="1"/>
    <col min="1541" max="1541" width="4.7265625" style="164" customWidth="1"/>
    <col min="1542" max="1542" width="14.81640625" style="164" customWidth="1"/>
    <col min="1543" max="1543" width="1.54296875" style="164" customWidth="1"/>
    <col min="1544" max="1544" width="11.26953125" style="164" customWidth="1"/>
    <col min="1545" max="1545" width="22" style="164" customWidth="1"/>
    <col min="1546" max="1546" width="8.7265625" style="164" customWidth="1"/>
    <col min="1547" max="1547" width="15.81640625" style="164" customWidth="1"/>
    <col min="1548" max="1792" width="9.1796875" style="164"/>
    <col min="1793" max="1793" width="8.54296875" style="164" customWidth="1"/>
    <col min="1794" max="1794" width="13.54296875" style="164" customWidth="1"/>
    <col min="1795" max="1795" width="0.54296875" style="164" customWidth="1"/>
    <col min="1796" max="1796" width="14.1796875" style="164" customWidth="1"/>
    <col min="1797" max="1797" width="4.7265625" style="164" customWidth="1"/>
    <col min="1798" max="1798" width="14.81640625" style="164" customWidth="1"/>
    <col min="1799" max="1799" width="1.54296875" style="164" customWidth="1"/>
    <col min="1800" max="1800" width="11.26953125" style="164" customWidth="1"/>
    <col min="1801" max="1801" width="22" style="164" customWidth="1"/>
    <col min="1802" max="1802" width="8.7265625" style="164" customWidth="1"/>
    <col min="1803" max="1803" width="15.81640625" style="164" customWidth="1"/>
    <col min="1804" max="2048" width="9.1796875" style="164"/>
    <col min="2049" max="2049" width="8.54296875" style="164" customWidth="1"/>
    <col min="2050" max="2050" width="13.54296875" style="164" customWidth="1"/>
    <col min="2051" max="2051" width="0.54296875" style="164" customWidth="1"/>
    <col min="2052" max="2052" width="14.1796875" style="164" customWidth="1"/>
    <col min="2053" max="2053" width="4.7265625" style="164" customWidth="1"/>
    <col min="2054" max="2054" width="14.81640625" style="164" customWidth="1"/>
    <col min="2055" max="2055" width="1.54296875" style="164" customWidth="1"/>
    <col min="2056" max="2056" width="11.26953125" style="164" customWidth="1"/>
    <col min="2057" max="2057" width="22" style="164" customWidth="1"/>
    <col min="2058" max="2058" width="8.7265625" style="164" customWidth="1"/>
    <col min="2059" max="2059" width="15.81640625" style="164" customWidth="1"/>
    <col min="2060" max="2304" width="9.1796875" style="164"/>
    <col min="2305" max="2305" width="8.54296875" style="164" customWidth="1"/>
    <col min="2306" max="2306" width="13.54296875" style="164" customWidth="1"/>
    <col min="2307" max="2307" width="0.54296875" style="164" customWidth="1"/>
    <col min="2308" max="2308" width="14.1796875" style="164" customWidth="1"/>
    <col min="2309" max="2309" width="4.7265625" style="164" customWidth="1"/>
    <col min="2310" max="2310" width="14.81640625" style="164" customWidth="1"/>
    <col min="2311" max="2311" width="1.54296875" style="164" customWidth="1"/>
    <col min="2312" max="2312" width="11.26953125" style="164" customWidth="1"/>
    <col min="2313" max="2313" width="22" style="164" customWidth="1"/>
    <col min="2314" max="2314" width="8.7265625" style="164" customWidth="1"/>
    <col min="2315" max="2315" width="15.81640625" style="164" customWidth="1"/>
    <col min="2316" max="2560" width="9.1796875" style="164"/>
    <col min="2561" max="2561" width="8.54296875" style="164" customWidth="1"/>
    <col min="2562" max="2562" width="13.54296875" style="164" customWidth="1"/>
    <col min="2563" max="2563" width="0.54296875" style="164" customWidth="1"/>
    <col min="2564" max="2564" width="14.1796875" style="164" customWidth="1"/>
    <col min="2565" max="2565" width="4.7265625" style="164" customWidth="1"/>
    <col min="2566" max="2566" width="14.81640625" style="164" customWidth="1"/>
    <col min="2567" max="2567" width="1.54296875" style="164" customWidth="1"/>
    <col min="2568" max="2568" width="11.26953125" style="164" customWidth="1"/>
    <col min="2569" max="2569" width="22" style="164" customWidth="1"/>
    <col min="2570" max="2570" width="8.7265625" style="164" customWidth="1"/>
    <col min="2571" max="2571" width="15.81640625" style="164" customWidth="1"/>
    <col min="2572" max="2816" width="9.1796875" style="164"/>
    <col min="2817" max="2817" width="8.54296875" style="164" customWidth="1"/>
    <col min="2818" max="2818" width="13.54296875" style="164" customWidth="1"/>
    <col min="2819" max="2819" width="0.54296875" style="164" customWidth="1"/>
    <col min="2820" max="2820" width="14.1796875" style="164" customWidth="1"/>
    <col min="2821" max="2821" width="4.7265625" style="164" customWidth="1"/>
    <col min="2822" max="2822" width="14.81640625" style="164" customWidth="1"/>
    <col min="2823" max="2823" width="1.54296875" style="164" customWidth="1"/>
    <col min="2824" max="2824" width="11.26953125" style="164" customWidth="1"/>
    <col min="2825" max="2825" width="22" style="164" customWidth="1"/>
    <col min="2826" max="2826" width="8.7265625" style="164" customWidth="1"/>
    <col min="2827" max="2827" width="15.81640625" style="164" customWidth="1"/>
    <col min="2828" max="3072" width="9.1796875" style="164"/>
    <col min="3073" max="3073" width="8.54296875" style="164" customWidth="1"/>
    <col min="3074" max="3074" width="13.54296875" style="164" customWidth="1"/>
    <col min="3075" max="3075" width="0.54296875" style="164" customWidth="1"/>
    <col min="3076" max="3076" width="14.1796875" style="164" customWidth="1"/>
    <col min="3077" max="3077" width="4.7265625" style="164" customWidth="1"/>
    <col min="3078" max="3078" width="14.81640625" style="164" customWidth="1"/>
    <col min="3079" max="3079" width="1.54296875" style="164" customWidth="1"/>
    <col min="3080" max="3080" width="11.26953125" style="164" customWidth="1"/>
    <col min="3081" max="3081" width="22" style="164" customWidth="1"/>
    <col min="3082" max="3082" width="8.7265625" style="164" customWidth="1"/>
    <col min="3083" max="3083" width="15.81640625" style="164" customWidth="1"/>
    <col min="3084" max="3328" width="9.1796875" style="164"/>
    <col min="3329" max="3329" width="8.54296875" style="164" customWidth="1"/>
    <col min="3330" max="3330" width="13.54296875" style="164" customWidth="1"/>
    <col min="3331" max="3331" width="0.54296875" style="164" customWidth="1"/>
    <col min="3332" max="3332" width="14.1796875" style="164" customWidth="1"/>
    <col min="3333" max="3333" width="4.7265625" style="164" customWidth="1"/>
    <col min="3334" max="3334" width="14.81640625" style="164" customWidth="1"/>
    <col min="3335" max="3335" width="1.54296875" style="164" customWidth="1"/>
    <col min="3336" max="3336" width="11.26953125" style="164" customWidth="1"/>
    <col min="3337" max="3337" width="22" style="164" customWidth="1"/>
    <col min="3338" max="3338" width="8.7265625" style="164" customWidth="1"/>
    <col min="3339" max="3339" width="15.81640625" style="164" customWidth="1"/>
    <col min="3340" max="3584" width="9.1796875" style="164"/>
    <col min="3585" max="3585" width="8.54296875" style="164" customWidth="1"/>
    <col min="3586" max="3586" width="13.54296875" style="164" customWidth="1"/>
    <col min="3587" max="3587" width="0.54296875" style="164" customWidth="1"/>
    <col min="3588" max="3588" width="14.1796875" style="164" customWidth="1"/>
    <col min="3589" max="3589" width="4.7265625" style="164" customWidth="1"/>
    <col min="3590" max="3590" width="14.81640625" style="164" customWidth="1"/>
    <col min="3591" max="3591" width="1.54296875" style="164" customWidth="1"/>
    <col min="3592" max="3592" width="11.26953125" style="164" customWidth="1"/>
    <col min="3593" max="3593" width="22" style="164" customWidth="1"/>
    <col min="3594" max="3594" width="8.7265625" style="164" customWidth="1"/>
    <col min="3595" max="3595" width="15.81640625" style="164" customWidth="1"/>
    <col min="3596" max="3840" width="9.1796875" style="164"/>
    <col min="3841" max="3841" width="8.54296875" style="164" customWidth="1"/>
    <col min="3842" max="3842" width="13.54296875" style="164" customWidth="1"/>
    <col min="3843" max="3843" width="0.54296875" style="164" customWidth="1"/>
    <col min="3844" max="3844" width="14.1796875" style="164" customWidth="1"/>
    <col min="3845" max="3845" width="4.7265625" style="164" customWidth="1"/>
    <col min="3846" max="3846" width="14.81640625" style="164" customWidth="1"/>
    <col min="3847" max="3847" width="1.54296875" style="164" customWidth="1"/>
    <col min="3848" max="3848" width="11.26953125" style="164" customWidth="1"/>
    <col min="3849" max="3849" width="22" style="164" customWidth="1"/>
    <col min="3850" max="3850" width="8.7265625" style="164" customWidth="1"/>
    <col min="3851" max="3851" width="15.81640625" style="164" customWidth="1"/>
    <col min="3852" max="4096" width="9.1796875" style="164"/>
    <col min="4097" max="4097" width="8.54296875" style="164" customWidth="1"/>
    <col min="4098" max="4098" width="13.54296875" style="164" customWidth="1"/>
    <col min="4099" max="4099" width="0.54296875" style="164" customWidth="1"/>
    <col min="4100" max="4100" width="14.1796875" style="164" customWidth="1"/>
    <col min="4101" max="4101" width="4.7265625" style="164" customWidth="1"/>
    <col min="4102" max="4102" width="14.81640625" style="164" customWidth="1"/>
    <col min="4103" max="4103" width="1.54296875" style="164" customWidth="1"/>
    <col min="4104" max="4104" width="11.26953125" style="164" customWidth="1"/>
    <col min="4105" max="4105" width="22" style="164" customWidth="1"/>
    <col min="4106" max="4106" width="8.7265625" style="164" customWidth="1"/>
    <col min="4107" max="4107" width="15.81640625" style="164" customWidth="1"/>
    <col min="4108" max="4352" width="9.1796875" style="164"/>
    <col min="4353" max="4353" width="8.54296875" style="164" customWidth="1"/>
    <col min="4354" max="4354" width="13.54296875" style="164" customWidth="1"/>
    <col min="4355" max="4355" width="0.54296875" style="164" customWidth="1"/>
    <col min="4356" max="4356" width="14.1796875" style="164" customWidth="1"/>
    <col min="4357" max="4357" width="4.7265625" style="164" customWidth="1"/>
    <col min="4358" max="4358" width="14.81640625" style="164" customWidth="1"/>
    <col min="4359" max="4359" width="1.54296875" style="164" customWidth="1"/>
    <col min="4360" max="4360" width="11.26953125" style="164" customWidth="1"/>
    <col min="4361" max="4361" width="22" style="164" customWidth="1"/>
    <col min="4362" max="4362" width="8.7265625" style="164" customWidth="1"/>
    <col min="4363" max="4363" width="15.81640625" style="164" customWidth="1"/>
    <col min="4364" max="4608" width="9.1796875" style="164"/>
    <col min="4609" max="4609" width="8.54296875" style="164" customWidth="1"/>
    <col min="4610" max="4610" width="13.54296875" style="164" customWidth="1"/>
    <col min="4611" max="4611" width="0.54296875" style="164" customWidth="1"/>
    <col min="4612" max="4612" width="14.1796875" style="164" customWidth="1"/>
    <col min="4613" max="4613" width="4.7265625" style="164" customWidth="1"/>
    <col min="4614" max="4614" width="14.81640625" style="164" customWidth="1"/>
    <col min="4615" max="4615" width="1.54296875" style="164" customWidth="1"/>
    <col min="4616" max="4616" width="11.26953125" style="164" customWidth="1"/>
    <col min="4617" max="4617" width="22" style="164" customWidth="1"/>
    <col min="4618" max="4618" width="8.7265625" style="164" customWidth="1"/>
    <col min="4619" max="4619" width="15.81640625" style="164" customWidth="1"/>
    <col min="4620" max="4864" width="9.1796875" style="164"/>
    <col min="4865" max="4865" width="8.54296875" style="164" customWidth="1"/>
    <col min="4866" max="4866" width="13.54296875" style="164" customWidth="1"/>
    <col min="4867" max="4867" width="0.54296875" style="164" customWidth="1"/>
    <col min="4868" max="4868" width="14.1796875" style="164" customWidth="1"/>
    <col min="4869" max="4869" width="4.7265625" style="164" customWidth="1"/>
    <col min="4870" max="4870" width="14.81640625" style="164" customWidth="1"/>
    <col min="4871" max="4871" width="1.54296875" style="164" customWidth="1"/>
    <col min="4872" max="4872" width="11.26953125" style="164" customWidth="1"/>
    <col min="4873" max="4873" width="22" style="164" customWidth="1"/>
    <col min="4874" max="4874" width="8.7265625" style="164" customWidth="1"/>
    <col min="4875" max="4875" width="15.81640625" style="164" customWidth="1"/>
    <col min="4876" max="5120" width="9.1796875" style="164"/>
    <col min="5121" max="5121" width="8.54296875" style="164" customWidth="1"/>
    <col min="5122" max="5122" width="13.54296875" style="164" customWidth="1"/>
    <col min="5123" max="5123" width="0.54296875" style="164" customWidth="1"/>
    <col min="5124" max="5124" width="14.1796875" style="164" customWidth="1"/>
    <col min="5125" max="5125" width="4.7265625" style="164" customWidth="1"/>
    <col min="5126" max="5126" width="14.81640625" style="164" customWidth="1"/>
    <col min="5127" max="5127" width="1.54296875" style="164" customWidth="1"/>
    <col min="5128" max="5128" width="11.26953125" style="164" customWidth="1"/>
    <col min="5129" max="5129" width="22" style="164" customWidth="1"/>
    <col min="5130" max="5130" width="8.7265625" style="164" customWidth="1"/>
    <col min="5131" max="5131" width="15.81640625" style="164" customWidth="1"/>
    <col min="5132" max="5376" width="9.1796875" style="164"/>
    <col min="5377" max="5377" width="8.54296875" style="164" customWidth="1"/>
    <col min="5378" max="5378" width="13.54296875" style="164" customWidth="1"/>
    <col min="5379" max="5379" width="0.54296875" style="164" customWidth="1"/>
    <col min="5380" max="5380" width="14.1796875" style="164" customWidth="1"/>
    <col min="5381" max="5381" width="4.7265625" style="164" customWidth="1"/>
    <col min="5382" max="5382" width="14.81640625" style="164" customWidth="1"/>
    <col min="5383" max="5383" width="1.54296875" style="164" customWidth="1"/>
    <col min="5384" max="5384" width="11.26953125" style="164" customWidth="1"/>
    <col min="5385" max="5385" width="22" style="164" customWidth="1"/>
    <col min="5386" max="5386" width="8.7265625" style="164" customWidth="1"/>
    <col min="5387" max="5387" width="15.81640625" style="164" customWidth="1"/>
    <col min="5388" max="5632" width="9.1796875" style="164"/>
    <col min="5633" max="5633" width="8.54296875" style="164" customWidth="1"/>
    <col min="5634" max="5634" width="13.54296875" style="164" customWidth="1"/>
    <col min="5635" max="5635" width="0.54296875" style="164" customWidth="1"/>
    <col min="5636" max="5636" width="14.1796875" style="164" customWidth="1"/>
    <col min="5637" max="5637" width="4.7265625" style="164" customWidth="1"/>
    <col min="5638" max="5638" width="14.81640625" style="164" customWidth="1"/>
    <col min="5639" max="5639" width="1.54296875" style="164" customWidth="1"/>
    <col min="5640" max="5640" width="11.26953125" style="164" customWidth="1"/>
    <col min="5641" max="5641" width="22" style="164" customWidth="1"/>
    <col min="5642" max="5642" width="8.7265625" style="164" customWidth="1"/>
    <col min="5643" max="5643" width="15.81640625" style="164" customWidth="1"/>
    <col min="5644" max="5888" width="9.1796875" style="164"/>
    <col min="5889" max="5889" width="8.54296875" style="164" customWidth="1"/>
    <col min="5890" max="5890" width="13.54296875" style="164" customWidth="1"/>
    <col min="5891" max="5891" width="0.54296875" style="164" customWidth="1"/>
    <col min="5892" max="5892" width="14.1796875" style="164" customWidth="1"/>
    <col min="5893" max="5893" width="4.7265625" style="164" customWidth="1"/>
    <col min="5894" max="5894" width="14.81640625" style="164" customWidth="1"/>
    <col min="5895" max="5895" width="1.54296875" style="164" customWidth="1"/>
    <col min="5896" max="5896" width="11.26953125" style="164" customWidth="1"/>
    <col min="5897" max="5897" width="22" style="164" customWidth="1"/>
    <col min="5898" max="5898" width="8.7265625" style="164" customWidth="1"/>
    <col min="5899" max="5899" width="15.81640625" style="164" customWidth="1"/>
    <col min="5900" max="6144" width="9.1796875" style="164"/>
    <col min="6145" max="6145" width="8.54296875" style="164" customWidth="1"/>
    <col min="6146" max="6146" width="13.54296875" style="164" customWidth="1"/>
    <col min="6147" max="6147" width="0.54296875" style="164" customWidth="1"/>
    <col min="6148" max="6148" width="14.1796875" style="164" customWidth="1"/>
    <col min="6149" max="6149" width="4.7265625" style="164" customWidth="1"/>
    <col min="6150" max="6150" width="14.81640625" style="164" customWidth="1"/>
    <col min="6151" max="6151" width="1.54296875" style="164" customWidth="1"/>
    <col min="6152" max="6152" width="11.26953125" style="164" customWidth="1"/>
    <col min="6153" max="6153" width="22" style="164" customWidth="1"/>
    <col min="6154" max="6154" width="8.7265625" style="164" customWidth="1"/>
    <col min="6155" max="6155" width="15.81640625" style="164" customWidth="1"/>
    <col min="6156" max="6400" width="9.1796875" style="164"/>
    <col min="6401" max="6401" width="8.54296875" style="164" customWidth="1"/>
    <col min="6402" max="6402" width="13.54296875" style="164" customWidth="1"/>
    <col min="6403" max="6403" width="0.54296875" style="164" customWidth="1"/>
    <col min="6404" max="6404" width="14.1796875" style="164" customWidth="1"/>
    <col min="6405" max="6405" width="4.7265625" style="164" customWidth="1"/>
    <col min="6406" max="6406" width="14.81640625" style="164" customWidth="1"/>
    <col min="6407" max="6407" width="1.54296875" style="164" customWidth="1"/>
    <col min="6408" max="6408" width="11.26953125" style="164" customWidth="1"/>
    <col min="6409" max="6409" width="22" style="164" customWidth="1"/>
    <col min="6410" max="6410" width="8.7265625" style="164" customWidth="1"/>
    <col min="6411" max="6411" width="15.81640625" style="164" customWidth="1"/>
    <col min="6412" max="6656" width="9.1796875" style="164"/>
    <col min="6657" max="6657" width="8.54296875" style="164" customWidth="1"/>
    <col min="6658" max="6658" width="13.54296875" style="164" customWidth="1"/>
    <col min="6659" max="6659" width="0.54296875" style="164" customWidth="1"/>
    <col min="6660" max="6660" width="14.1796875" style="164" customWidth="1"/>
    <col min="6661" max="6661" width="4.7265625" style="164" customWidth="1"/>
    <col min="6662" max="6662" width="14.81640625" style="164" customWidth="1"/>
    <col min="6663" max="6663" width="1.54296875" style="164" customWidth="1"/>
    <col min="6664" max="6664" width="11.26953125" style="164" customWidth="1"/>
    <col min="6665" max="6665" width="22" style="164" customWidth="1"/>
    <col min="6666" max="6666" width="8.7265625" style="164" customWidth="1"/>
    <col min="6667" max="6667" width="15.81640625" style="164" customWidth="1"/>
    <col min="6668" max="6912" width="9.1796875" style="164"/>
    <col min="6913" max="6913" width="8.54296875" style="164" customWidth="1"/>
    <col min="6914" max="6914" width="13.54296875" style="164" customWidth="1"/>
    <col min="6915" max="6915" width="0.54296875" style="164" customWidth="1"/>
    <col min="6916" max="6916" width="14.1796875" style="164" customWidth="1"/>
    <col min="6917" max="6917" width="4.7265625" style="164" customWidth="1"/>
    <col min="6918" max="6918" width="14.81640625" style="164" customWidth="1"/>
    <col min="6919" max="6919" width="1.54296875" style="164" customWidth="1"/>
    <col min="6920" max="6920" width="11.26953125" style="164" customWidth="1"/>
    <col min="6921" max="6921" width="22" style="164" customWidth="1"/>
    <col min="6922" max="6922" width="8.7265625" style="164" customWidth="1"/>
    <col min="6923" max="6923" width="15.81640625" style="164" customWidth="1"/>
    <col min="6924" max="7168" width="9.1796875" style="164"/>
    <col min="7169" max="7169" width="8.54296875" style="164" customWidth="1"/>
    <col min="7170" max="7170" width="13.54296875" style="164" customWidth="1"/>
    <col min="7171" max="7171" width="0.54296875" style="164" customWidth="1"/>
    <col min="7172" max="7172" width="14.1796875" style="164" customWidth="1"/>
    <col min="7173" max="7173" width="4.7265625" style="164" customWidth="1"/>
    <col min="7174" max="7174" width="14.81640625" style="164" customWidth="1"/>
    <col min="7175" max="7175" width="1.54296875" style="164" customWidth="1"/>
    <col min="7176" max="7176" width="11.26953125" style="164" customWidth="1"/>
    <col min="7177" max="7177" width="22" style="164" customWidth="1"/>
    <col min="7178" max="7178" width="8.7265625" style="164" customWidth="1"/>
    <col min="7179" max="7179" width="15.81640625" style="164" customWidth="1"/>
    <col min="7180" max="7424" width="9.1796875" style="164"/>
    <col min="7425" max="7425" width="8.54296875" style="164" customWidth="1"/>
    <col min="7426" max="7426" width="13.54296875" style="164" customWidth="1"/>
    <col min="7427" max="7427" width="0.54296875" style="164" customWidth="1"/>
    <col min="7428" max="7428" width="14.1796875" style="164" customWidth="1"/>
    <col min="7429" max="7429" width="4.7265625" style="164" customWidth="1"/>
    <col min="7430" max="7430" width="14.81640625" style="164" customWidth="1"/>
    <col min="7431" max="7431" width="1.54296875" style="164" customWidth="1"/>
    <col min="7432" max="7432" width="11.26953125" style="164" customWidth="1"/>
    <col min="7433" max="7433" width="22" style="164" customWidth="1"/>
    <col min="7434" max="7434" width="8.7265625" style="164" customWidth="1"/>
    <col min="7435" max="7435" width="15.81640625" style="164" customWidth="1"/>
    <col min="7436" max="7680" width="9.1796875" style="164"/>
    <col min="7681" max="7681" width="8.54296875" style="164" customWidth="1"/>
    <col min="7682" max="7682" width="13.54296875" style="164" customWidth="1"/>
    <col min="7683" max="7683" width="0.54296875" style="164" customWidth="1"/>
    <col min="7684" max="7684" width="14.1796875" style="164" customWidth="1"/>
    <col min="7685" max="7685" width="4.7265625" style="164" customWidth="1"/>
    <col min="7686" max="7686" width="14.81640625" style="164" customWidth="1"/>
    <col min="7687" max="7687" width="1.54296875" style="164" customWidth="1"/>
    <col min="7688" max="7688" width="11.26953125" style="164" customWidth="1"/>
    <col min="7689" max="7689" width="22" style="164" customWidth="1"/>
    <col min="7690" max="7690" width="8.7265625" style="164" customWidth="1"/>
    <col min="7691" max="7691" width="15.81640625" style="164" customWidth="1"/>
    <col min="7692" max="7936" width="9.1796875" style="164"/>
    <col min="7937" max="7937" width="8.54296875" style="164" customWidth="1"/>
    <col min="7938" max="7938" width="13.54296875" style="164" customWidth="1"/>
    <col min="7939" max="7939" width="0.54296875" style="164" customWidth="1"/>
    <col min="7940" max="7940" width="14.1796875" style="164" customWidth="1"/>
    <col min="7941" max="7941" width="4.7265625" style="164" customWidth="1"/>
    <col min="7942" max="7942" width="14.81640625" style="164" customWidth="1"/>
    <col min="7943" max="7943" width="1.54296875" style="164" customWidth="1"/>
    <col min="7944" max="7944" width="11.26953125" style="164" customWidth="1"/>
    <col min="7945" max="7945" width="22" style="164" customWidth="1"/>
    <col min="7946" max="7946" width="8.7265625" style="164" customWidth="1"/>
    <col min="7947" max="7947" width="15.81640625" style="164" customWidth="1"/>
    <col min="7948" max="8192" width="9.1796875" style="164"/>
    <col min="8193" max="8193" width="8.54296875" style="164" customWidth="1"/>
    <col min="8194" max="8194" width="13.54296875" style="164" customWidth="1"/>
    <col min="8195" max="8195" width="0.54296875" style="164" customWidth="1"/>
    <col min="8196" max="8196" width="14.1796875" style="164" customWidth="1"/>
    <col min="8197" max="8197" width="4.7265625" style="164" customWidth="1"/>
    <col min="8198" max="8198" width="14.81640625" style="164" customWidth="1"/>
    <col min="8199" max="8199" width="1.54296875" style="164" customWidth="1"/>
    <col min="8200" max="8200" width="11.26953125" style="164" customWidth="1"/>
    <col min="8201" max="8201" width="22" style="164" customWidth="1"/>
    <col min="8202" max="8202" width="8.7265625" style="164" customWidth="1"/>
    <col min="8203" max="8203" width="15.81640625" style="164" customWidth="1"/>
    <col min="8204" max="8448" width="9.1796875" style="164"/>
    <col min="8449" max="8449" width="8.54296875" style="164" customWidth="1"/>
    <col min="8450" max="8450" width="13.54296875" style="164" customWidth="1"/>
    <col min="8451" max="8451" width="0.54296875" style="164" customWidth="1"/>
    <col min="8452" max="8452" width="14.1796875" style="164" customWidth="1"/>
    <col min="8453" max="8453" width="4.7265625" style="164" customWidth="1"/>
    <col min="8454" max="8454" width="14.81640625" style="164" customWidth="1"/>
    <col min="8455" max="8455" width="1.54296875" style="164" customWidth="1"/>
    <col min="8456" max="8456" width="11.26953125" style="164" customWidth="1"/>
    <col min="8457" max="8457" width="22" style="164" customWidth="1"/>
    <col min="8458" max="8458" width="8.7265625" style="164" customWidth="1"/>
    <col min="8459" max="8459" width="15.81640625" style="164" customWidth="1"/>
    <col min="8460" max="8704" width="9.1796875" style="164"/>
    <col min="8705" max="8705" width="8.54296875" style="164" customWidth="1"/>
    <col min="8706" max="8706" width="13.54296875" style="164" customWidth="1"/>
    <col min="8707" max="8707" width="0.54296875" style="164" customWidth="1"/>
    <col min="8708" max="8708" width="14.1796875" style="164" customWidth="1"/>
    <col min="8709" max="8709" width="4.7265625" style="164" customWidth="1"/>
    <col min="8710" max="8710" width="14.81640625" style="164" customWidth="1"/>
    <col min="8711" max="8711" width="1.54296875" style="164" customWidth="1"/>
    <col min="8712" max="8712" width="11.26953125" style="164" customWidth="1"/>
    <col min="8713" max="8713" width="22" style="164" customWidth="1"/>
    <col min="8714" max="8714" width="8.7265625" style="164" customWidth="1"/>
    <col min="8715" max="8715" width="15.81640625" style="164" customWidth="1"/>
    <col min="8716" max="8960" width="9.1796875" style="164"/>
    <col min="8961" max="8961" width="8.54296875" style="164" customWidth="1"/>
    <col min="8962" max="8962" width="13.54296875" style="164" customWidth="1"/>
    <col min="8963" max="8963" width="0.54296875" style="164" customWidth="1"/>
    <col min="8964" max="8964" width="14.1796875" style="164" customWidth="1"/>
    <col min="8965" max="8965" width="4.7265625" style="164" customWidth="1"/>
    <col min="8966" max="8966" width="14.81640625" style="164" customWidth="1"/>
    <col min="8967" max="8967" width="1.54296875" style="164" customWidth="1"/>
    <col min="8968" max="8968" width="11.26953125" style="164" customWidth="1"/>
    <col min="8969" max="8969" width="22" style="164" customWidth="1"/>
    <col min="8970" max="8970" width="8.7265625" style="164" customWidth="1"/>
    <col min="8971" max="8971" width="15.81640625" style="164" customWidth="1"/>
    <col min="8972" max="9216" width="9.1796875" style="164"/>
    <col min="9217" max="9217" width="8.54296875" style="164" customWidth="1"/>
    <col min="9218" max="9218" width="13.54296875" style="164" customWidth="1"/>
    <col min="9219" max="9219" width="0.54296875" style="164" customWidth="1"/>
    <col min="9220" max="9220" width="14.1796875" style="164" customWidth="1"/>
    <col min="9221" max="9221" width="4.7265625" style="164" customWidth="1"/>
    <col min="9222" max="9222" width="14.81640625" style="164" customWidth="1"/>
    <col min="9223" max="9223" width="1.54296875" style="164" customWidth="1"/>
    <col min="9224" max="9224" width="11.26953125" style="164" customWidth="1"/>
    <col min="9225" max="9225" width="22" style="164" customWidth="1"/>
    <col min="9226" max="9226" width="8.7265625" style="164" customWidth="1"/>
    <col min="9227" max="9227" width="15.81640625" style="164" customWidth="1"/>
    <col min="9228" max="9472" width="9.1796875" style="164"/>
    <col min="9473" max="9473" width="8.54296875" style="164" customWidth="1"/>
    <col min="9474" max="9474" width="13.54296875" style="164" customWidth="1"/>
    <col min="9475" max="9475" width="0.54296875" style="164" customWidth="1"/>
    <col min="9476" max="9476" width="14.1796875" style="164" customWidth="1"/>
    <col min="9477" max="9477" width="4.7265625" style="164" customWidth="1"/>
    <col min="9478" max="9478" width="14.81640625" style="164" customWidth="1"/>
    <col min="9479" max="9479" width="1.54296875" style="164" customWidth="1"/>
    <col min="9480" max="9480" width="11.26953125" style="164" customWidth="1"/>
    <col min="9481" max="9481" width="22" style="164" customWidth="1"/>
    <col min="9482" max="9482" width="8.7265625" style="164" customWidth="1"/>
    <col min="9483" max="9483" width="15.81640625" style="164" customWidth="1"/>
    <col min="9484" max="9728" width="9.1796875" style="164"/>
    <col min="9729" max="9729" width="8.54296875" style="164" customWidth="1"/>
    <col min="9730" max="9730" width="13.54296875" style="164" customWidth="1"/>
    <col min="9731" max="9731" width="0.54296875" style="164" customWidth="1"/>
    <col min="9732" max="9732" width="14.1796875" style="164" customWidth="1"/>
    <col min="9733" max="9733" width="4.7265625" style="164" customWidth="1"/>
    <col min="9734" max="9734" width="14.81640625" style="164" customWidth="1"/>
    <col min="9735" max="9735" width="1.54296875" style="164" customWidth="1"/>
    <col min="9736" max="9736" width="11.26953125" style="164" customWidth="1"/>
    <col min="9737" max="9737" width="22" style="164" customWidth="1"/>
    <col min="9738" max="9738" width="8.7265625" style="164" customWidth="1"/>
    <col min="9739" max="9739" width="15.81640625" style="164" customWidth="1"/>
    <col min="9740" max="9984" width="9.1796875" style="164"/>
    <col min="9985" max="9985" width="8.54296875" style="164" customWidth="1"/>
    <col min="9986" max="9986" width="13.54296875" style="164" customWidth="1"/>
    <col min="9987" max="9987" width="0.54296875" style="164" customWidth="1"/>
    <col min="9988" max="9988" width="14.1796875" style="164" customWidth="1"/>
    <col min="9989" max="9989" width="4.7265625" style="164" customWidth="1"/>
    <col min="9990" max="9990" width="14.81640625" style="164" customWidth="1"/>
    <col min="9991" max="9991" width="1.54296875" style="164" customWidth="1"/>
    <col min="9992" max="9992" width="11.26953125" style="164" customWidth="1"/>
    <col min="9993" max="9993" width="22" style="164" customWidth="1"/>
    <col min="9994" max="9994" width="8.7265625" style="164" customWidth="1"/>
    <col min="9995" max="9995" width="15.81640625" style="164" customWidth="1"/>
    <col min="9996" max="10240" width="9.1796875" style="164"/>
    <col min="10241" max="10241" width="8.54296875" style="164" customWidth="1"/>
    <col min="10242" max="10242" width="13.54296875" style="164" customWidth="1"/>
    <col min="10243" max="10243" width="0.54296875" style="164" customWidth="1"/>
    <col min="10244" max="10244" width="14.1796875" style="164" customWidth="1"/>
    <col min="10245" max="10245" width="4.7265625" style="164" customWidth="1"/>
    <col min="10246" max="10246" width="14.81640625" style="164" customWidth="1"/>
    <col min="10247" max="10247" width="1.54296875" style="164" customWidth="1"/>
    <col min="10248" max="10248" width="11.26953125" style="164" customWidth="1"/>
    <col min="10249" max="10249" width="22" style="164" customWidth="1"/>
    <col min="10250" max="10250" width="8.7265625" style="164" customWidth="1"/>
    <col min="10251" max="10251" width="15.81640625" style="164" customWidth="1"/>
    <col min="10252" max="10496" width="9.1796875" style="164"/>
    <col min="10497" max="10497" width="8.54296875" style="164" customWidth="1"/>
    <col min="10498" max="10498" width="13.54296875" style="164" customWidth="1"/>
    <col min="10499" max="10499" width="0.54296875" style="164" customWidth="1"/>
    <col min="10500" max="10500" width="14.1796875" style="164" customWidth="1"/>
    <col min="10501" max="10501" width="4.7265625" style="164" customWidth="1"/>
    <col min="10502" max="10502" width="14.81640625" style="164" customWidth="1"/>
    <col min="10503" max="10503" width="1.54296875" style="164" customWidth="1"/>
    <col min="10504" max="10504" width="11.26953125" style="164" customWidth="1"/>
    <col min="10505" max="10505" width="22" style="164" customWidth="1"/>
    <col min="10506" max="10506" width="8.7265625" style="164" customWidth="1"/>
    <col min="10507" max="10507" width="15.81640625" style="164" customWidth="1"/>
    <col min="10508" max="10752" width="9.1796875" style="164"/>
    <col min="10753" max="10753" width="8.54296875" style="164" customWidth="1"/>
    <col min="10754" max="10754" width="13.54296875" style="164" customWidth="1"/>
    <col min="10755" max="10755" width="0.54296875" style="164" customWidth="1"/>
    <col min="10756" max="10756" width="14.1796875" style="164" customWidth="1"/>
    <col min="10757" max="10757" width="4.7265625" style="164" customWidth="1"/>
    <col min="10758" max="10758" width="14.81640625" style="164" customWidth="1"/>
    <col min="10759" max="10759" width="1.54296875" style="164" customWidth="1"/>
    <col min="10760" max="10760" width="11.26953125" style="164" customWidth="1"/>
    <col min="10761" max="10761" width="22" style="164" customWidth="1"/>
    <col min="10762" max="10762" width="8.7265625" style="164" customWidth="1"/>
    <col min="10763" max="10763" width="15.81640625" style="164" customWidth="1"/>
    <col min="10764" max="11008" width="9.1796875" style="164"/>
    <col min="11009" max="11009" width="8.54296875" style="164" customWidth="1"/>
    <col min="11010" max="11010" width="13.54296875" style="164" customWidth="1"/>
    <col min="11011" max="11011" width="0.54296875" style="164" customWidth="1"/>
    <col min="11012" max="11012" width="14.1796875" style="164" customWidth="1"/>
    <col min="11013" max="11013" width="4.7265625" style="164" customWidth="1"/>
    <col min="11014" max="11014" width="14.81640625" style="164" customWidth="1"/>
    <col min="11015" max="11015" width="1.54296875" style="164" customWidth="1"/>
    <col min="11016" max="11016" width="11.26953125" style="164" customWidth="1"/>
    <col min="11017" max="11017" width="22" style="164" customWidth="1"/>
    <col min="11018" max="11018" width="8.7265625" style="164" customWidth="1"/>
    <col min="11019" max="11019" width="15.81640625" style="164" customWidth="1"/>
    <col min="11020" max="11264" width="9.1796875" style="164"/>
    <col min="11265" max="11265" width="8.54296875" style="164" customWidth="1"/>
    <col min="11266" max="11266" width="13.54296875" style="164" customWidth="1"/>
    <col min="11267" max="11267" width="0.54296875" style="164" customWidth="1"/>
    <col min="11268" max="11268" width="14.1796875" style="164" customWidth="1"/>
    <col min="11269" max="11269" width="4.7265625" style="164" customWidth="1"/>
    <col min="11270" max="11270" width="14.81640625" style="164" customWidth="1"/>
    <col min="11271" max="11271" width="1.54296875" style="164" customWidth="1"/>
    <col min="11272" max="11272" width="11.26953125" style="164" customWidth="1"/>
    <col min="11273" max="11273" width="22" style="164" customWidth="1"/>
    <col min="11274" max="11274" width="8.7265625" style="164" customWidth="1"/>
    <col min="11275" max="11275" width="15.81640625" style="164" customWidth="1"/>
    <col min="11276" max="11520" width="9.1796875" style="164"/>
    <col min="11521" max="11521" width="8.54296875" style="164" customWidth="1"/>
    <col min="11522" max="11522" width="13.54296875" style="164" customWidth="1"/>
    <col min="11523" max="11523" width="0.54296875" style="164" customWidth="1"/>
    <col min="11524" max="11524" width="14.1796875" style="164" customWidth="1"/>
    <col min="11525" max="11525" width="4.7265625" style="164" customWidth="1"/>
    <col min="11526" max="11526" width="14.81640625" style="164" customWidth="1"/>
    <col min="11527" max="11527" width="1.54296875" style="164" customWidth="1"/>
    <col min="11528" max="11528" width="11.26953125" style="164" customWidth="1"/>
    <col min="11529" max="11529" width="22" style="164" customWidth="1"/>
    <col min="11530" max="11530" width="8.7265625" style="164" customWidth="1"/>
    <col min="11531" max="11531" width="15.81640625" style="164" customWidth="1"/>
    <col min="11532" max="11776" width="9.1796875" style="164"/>
    <col min="11777" max="11777" width="8.54296875" style="164" customWidth="1"/>
    <col min="11778" max="11778" width="13.54296875" style="164" customWidth="1"/>
    <col min="11779" max="11779" width="0.54296875" style="164" customWidth="1"/>
    <col min="11780" max="11780" width="14.1796875" style="164" customWidth="1"/>
    <col min="11781" max="11781" width="4.7265625" style="164" customWidth="1"/>
    <col min="11782" max="11782" width="14.81640625" style="164" customWidth="1"/>
    <col min="11783" max="11783" width="1.54296875" style="164" customWidth="1"/>
    <col min="11784" max="11784" width="11.26953125" style="164" customWidth="1"/>
    <col min="11785" max="11785" width="22" style="164" customWidth="1"/>
    <col min="11786" max="11786" width="8.7265625" style="164" customWidth="1"/>
    <col min="11787" max="11787" width="15.81640625" style="164" customWidth="1"/>
    <col min="11788" max="12032" width="9.1796875" style="164"/>
    <col min="12033" max="12033" width="8.54296875" style="164" customWidth="1"/>
    <col min="12034" max="12034" width="13.54296875" style="164" customWidth="1"/>
    <col min="12035" max="12035" width="0.54296875" style="164" customWidth="1"/>
    <col min="12036" max="12036" width="14.1796875" style="164" customWidth="1"/>
    <col min="12037" max="12037" width="4.7265625" style="164" customWidth="1"/>
    <col min="12038" max="12038" width="14.81640625" style="164" customWidth="1"/>
    <col min="12039" max="12039" width="1.54296875" style="164" customWidth="1"/>
    <col min="12040" max="12040" width="11.26953125" style="164" customWidth="1"/>
    <col min="12041" max="12041" width="22" style="164" customWidth="1"/>
    <col min="12042" max="12042" width="8.7265625" style="164" customWidth="1"/>
    <col min="12043" max="12043" width="15.81640625" style="164" customWidth="1"/>
    <col min="12044" max="12288" width="9.1796875" style="164"/>
    <col min="12289" max="12289" width="8.54296875" style="164" customWidth="1"/>
    <col min="12290" max="12290" width="13.54296875" style="164" customWidth="1"/>
    <col min="12291" max="12291" width="0.54296875" style="164" customWidth="1"/>
    <col min="12292" max="12292" width="14.1796875" style="164" customWidth="1"/>
    <col min="12293" max="12293" width="4.7265625" style="164" customWidth="1"/>
    <col min="12294" max="12294" width="14.81640625" style="164" customWidth="1"/>
    <col min="12295" max="12295" width="1.54296875" style="164" customWidth="1"/>
    <col min="12296" max="12296" width="11.26953125" style="164" customWidth="1"/>
    <col min="12297" max="12297" width="22" style="164" customWidth="1"/>
    <col min="12298" max="12298" width="8.7265625" style="164" customWidth="1"/>
    <col min="12299" max="12299" width="15.81640625" style="164" customWidth="1"/>
    <col min="12300" max="12544" width="9.1796875" style="164"/>
    <col min="12545" max="12545" width="8.54296875" style="164" customWidth="1"/>
    <col min="12546" max="12546" width="13.54296875" style="164" customWidth="1"/>
    <col min="12547" max="12547" width="0.54296875" style="164" customWidth="1"/>
    <col min="12548" max="12548" width="14.1796875" style="164" customWidth="1"/>
    <col min="12549" max="12549" width="4.7265625" style="164" customWidth="1"/>
    <col min="12550" max="12550" width="14.81640625" style="164" customWidth="1"/>
    <col min="12551" max="12551" width="1.54296875" style="164" customWidth="1"/>
    <col min="12552" max="12552" width="11.26953125" style="164" customWidth="1"/>
    <col min="12553" max="12553" width="22" style="164" customWidth="1"/>
    <col min="12554" max="12554" width="8.7265625" style="164" customWidth="1"/>
    <col min="12555" max="12555" width="15.81640625" style="164" customWidth="1"/>
    <col min="12556" max="12800" width="9.1796875" style="164"/>
    <col min="12801" max="12801" width="8.54296875" style="164" customWidth="1"/>
    <col min="12802" max="12802" width="13.54296875" style="164" customWidth="1"/>
    <col min="12803" max="12803" width="0.54296875" style="164" customWidth="1"/>
    <col min="12804" max="12804" width="14.1796875" style="164" customWidth="1"/>
    <col min="12805" max="12805" width="4.7265625" style="164" customWidth="1"/>
    <col min="12806" max="12806" width="14.81640625" style="164" customWidth="1"/>
    <col min="12807" max="12807" width="1.54296875" style="164" customWidth="1"/>
    <col min="12808" max="12808" width="11.26953125" style="164" customWidth="1"/>
    <col min="12809" max="12809" width="22" style="164" customWidth="1"/>
    <col min="12810" max="12810" width="8.7265625" style="164" customWidth="1"/>
    <col min="12811" max="12811" width="15.81640625" style="164" customWidth="1"/>
    <col min="12812" max="13056" width="9.1796875" style="164"/>
    <col min="13057" max="13057" width="8.54296875" style="164" customWidth="1"/>
    <col min="13058" max="13058" width="13.54296875" style="164" customWidth="1"/>
    <col min="13059" max="13059" width="0.54296875" style="164" customWidth="1"/>
    <col min="13060" max="13060" width="14.1796875" style="164" customWidth="1"/>
    <col min="13061" max="13061" width="4.7265625" style="164" customWidth="1"/>
    <col min="13062" max="13062" width="14.81640625" style="164" customWidth="1"/>
    <col min="13063" max="13063" width="1.54296875" style="164" customWidth="1"/>
    <col min="13064" max="13064" width="11.26953125" style="164" customWidth="1"/>
    <col min="13065" max="13065" width="22" style="164" customWidth="1"/>
    <col min="13066" max="13066" width="8.7265625" style="164" customWidth="1"/>
    <col min="13067" max="13067" width="15.81640625" style="164" customWidth="1"/>
    <col min="13068" max="13312" width="9.1796875" style="164"/>
    <col min="13313" max="13313" width="8.54296875" style="164" customWidth="1"/>
    <col min="13314" max="13314" width="13.54296875" style="164" customWidth="1"/>
    <col min="13315" max="13315" width="0.54296875" style="164" customWidth="1"/>
    <col min="13316" max="13316" width="14.1796875" style="164" customWidth="1"/>
    <col min="13317" max="13317" width="4.7265625" style="164" customWidth="1"/>
    <col min="13318" max="13318" width="14.81640625" style="164" customWidth="1"/>
    <col min="13319" max="13319" width="1.54296875" style="164" customWidth="1"/>
    <col min="13320" max="13320" width="11.26953125" style="164" customWidth="1"/>
    <col min="13321" max="13321" width="22" style="164" customWidth="1"/>
    <col min="13322" max="13322" width="8.7265625" style="164" customWidth="1"/>
    <col min="13323" max="13323" width="15.81640625" style="164" customWidth="1"/>
    <col min="13324" max="13568" width="9.1796875" style="164"/>
    <col min="13569" max="13569" width="8.54296875" style="164" customWidth="1"/>
    <col min="13570" max="13570" width="13.54296875" style="164" customWidth="1"/>
    <col min="13571" max="13571" width="0.54296875" style="164" customWidth="1"/>
    <col min="13572" max="13572" width="14.1796875" style="164" customWidth="1"/>
    <col min="13573" max="13573" width="4.7265625" style="164" customWidth="1"/>
    <col min="13574" max="13574" width="14.81640625" style="164" customWidth="1"/>
    <col min="13575" max="13575" width="1.54296875" style="164" customWidth="1"/>
    <col min="13576" max="13576" width="11.26953125" style="164" customWidth="1"/>
    <col min="13577" max="13577" width="22" style="164" customWidth="1"/>
    <col min="13578" max="13578" width="8.7265625" style="164" customWidth="1"/>
    <col min="13579" max="13579" width="15.81640625" style="164" customWidth="1"/>
    <col min="13580" max="13824" width="9.1796875" style="164"/>
    <col min="13825" max="13825" width="8.54296875" style="164" customWidth="1"/>
    <col min="13826" max="13826" width="13.54296875" style="164" customWidth="1"/>
    <col min="13827" max="13827" width="0.54296875" style="164" customWidth="1"/>
    <col min="13828" max="13828" width="14.1796875" style="164" customWidth="1"/>
    <col min="13829" max="13829" width="4.7265625" style="164" customWidth="1"/>
    <col min="13830" max="13830" width="14.81640625" style="164" customWidth="1"/>
    <col min="13831" max="13831" width="1.54296875" style="164" customWidth="1"/>
    <col min="13832" max="13832" width="11.26953125" style="164" customWidth="1"/>
    <col min="13833" max="13833" width="22" style="164" customWidth="1"/>
    <col min="13834" max="13834" width="8.7265625" style="164" customWidth="1"/>
    <col min="13835" max="13835" width="15.81640625" style="164" customWidth="1"/>
    <col min="13836" max="14080" width="9.1796875" style="164"/>
    <col min="14081" max="14081" width="8.54296875" style="164" customWidth="1"/>
    <col min="14082" max="14082" width="13.54296875" style="164" customWidth="1"/>
    <col min="14083" max="14083" width="0.54296875" style="164" customWidth="1"/>
    <col min="14084" max="14084" width="14.1796875" style="164" customWidth="1"/>
    <col min="14085" max="14085" width="4.7265625" style="164" customWidth="1"/>
    <col min="14086" max="14086" width="14.81640625" style="164" customWidth="1"/>
    <col min="14087" max="14087" width="1.54296875" style="164" customWidth="1"/>
    <col min="14088" max="14088" width="11.26953125" style="164" customWidth="1"/>
    <col min="14089" max="14089" width="22" style="164" customWidth="1"/>
    <col min="14090" max="14090" width="8.7265625" style="164" customWidth="1"/>
    <col min="14091" max="14091" width="15.81640625" style="164" customWidth="1"/>
    <col min="14092" max="14336" width="9.1796875" style="164"/>
    <col min="14337" max="14337" width="8.54296875" style="164" customWidth="1"/>
    <col min="14338" max="14338" width="13.54296875" style="164" customWidth="1"/>
    <col min="14339" max="14339" width="0.54296875" style="164" customWidth="1"/>
    <col min="14340" max="14340" width="14.1796875" style="164" customWidth="1"/>
    <col min="14341" max="14341" width="4.7265625" style="164" customWidth="1"/>
    <col min="14342" max="14342" width="14.81640625" style="164" customWidth="1"/>
    <col min="14343" max="14343" width="1.54296875" style="164" customWidth="1"/>
    <col min="14344" max="14344" width="11.26953125" style="164" customWidth="1"/>
    <col min="14345" max="14345" width="22" style="164" customWidth="1"/>
    <col min="14346" max="14346" width="8.7265625" style="164" customWidth="1"/>
    <col min="14347" max="14347" width="15.81640625" style="164" customWidth="1"/>
    <col min="14348" max="14592" width="9.1796875" style="164"/>
    <col min="14593" max="14593" width="8.54296875" style="164" customWidth="1"/>
    <col min="14594" max="14594" width="13.54296875" style="164" customWidth="1"/>
    <col min="14595" max="14595" width="0.54296875" style="164" customWidth="1"/>
    <col min="14596" max="14596" width="14.1796875" style="164" customWidth="1"/>
    <col min="14597" max="14597" width="4.7265625" style="164" customWidth="1"/>
    <col min="14598" max="14598" width="14.81640625" style="164" customWidth="1"/>
    <col min="14599" max="14599" width="1.54296875" style="164" customWidth="1"/>
    <col min="14600" max="14600" width="11.26953125" style="164" customWidth="1"/>
    <col min="14601" max="14601" width="22" style="164" customWidth="1"/>
    <col min="14602" max="14602" width="8.7265625" style="164" customWidth="1"/>
    <col min="14603" max="14603" width="15.81640625" style="164" customWidth="1"/>
    <col min="14604" max="14848" width="9.1796875" style="164"/>
    <col min="14849" max="14849" width="8.54296875" style="164" customWidth="1"/>
    <col min="14850" max="14850" width="13.54296875" style="164" customWidth="1"/>
    <col min="14851" max="14851" width="0.54296875" style="164" customWidth="1"/>
    <col min="14852" max="14852" width="14.1796875" style="164" customWidth="1"/>
    <col min="14853" max="14853" width="4.7265625" style="164" customWidth="1"/>
    <col min="14854" max="14854" width="14.81640625" style="164" customWidth="1"/>
    <col min="14855" max="14855" width="1.54296875" style="164" customWidth="1"/>
    <col min="14856" max="14856" width="11.26953125" style="164" customWidth="1"/>
    <col min="14857" max="14857" width="22" style="164" customWidth="1"/>
    <col min="14858" max="14858" width="8.7265625" style="164" customWidth="1"/>
    <col min="14859" max="14859" width="15.81640625" style="164" customWidth="1"/>
    <col min="14860" max="15104" width="9.1796875" style="164"/>
    <col min="15105" max="15105" width="8.54296875" style="164" customWidth="1"/>
    <col min="15106" max="15106" width="13.54296875" style="164" customWidth="1"/>
    <col min="15107" max="15107" width="0.54296875" style="164" customWidth="1"/>
    <col min="15108" max="15108" width="14.1796875" style="164" customWidth="1"/>
    <col min="15109" max="15109" width="4.7265625" style="164" customWidth="1"/>
    <col min="15110" max="15110" width="14.81640625" style="164" customWidth="1"/>
    <col min="15111" max="15111" width="1.54296875" style="164" customWidth="1"/>
    <col min="15112" max="15112" width="11.26953125" style="164" customWidth="1"/>
    <col min="15113" max="15113" width="22" style="164" customWidth="1"/>
    <col min="15114" max="15114" width="8.7265625" style="164" customWidth="1"/>
    <col min="15115" max="15115" width="15.81640625" style="164" customWidth="1"/>
    <col min="15116" max="15360" width="9.1796875" style="164"/>
    <col min="15361" max="15361" width="8.54296875" style="164" customWidth="1"/>
    <col min="15362" max="15362" width="13.54296875" style="164" customWidth="1"/>
    <col min="15363" max="15363" width="0.54296875" style="164" customWidth="1"/>
    <col min="15364" max="15364" width="14.1796875" style="164" customWidth="1"/>
    <col min="15365" max="15365" width="4.7265625" style="164" customWidth="1"/>
    <col min="15366" max="15366" width="14.81640625" style="164" customWidth="1"/>
    <col min="15367" max="15367" width="1.54296875" style="164" customWidth="1"/>
    <col min="15368" max="15368" width="11.26953125" style="164" customWidth="1"/>
    <col min="15369" max="15369" width="22" style="164" customWidth="1"/>
    <col min="15370" max="15370" width="8.7265625" style="164" customWidth="1"/>
    <col min="15371" max="15371" width="15.81640625" style="164" customWidth="1"/>
    <col min="15372" max="15616" width="9.1796875" style="164"/>
    <col min="15617" max="15617" width="8.54296875" style="164" customWidth="1"/>
    <col min="15618" max="15618" width="13.54296875" style="164" customWidth="1"/>
    <col min="15619" max="15619" width="0.54296875" style="164" customWidth="1"/>
    <col min="15620" max="15620" width="14.1796875" style="164" customWidth="1"/>
    <col min="15621" max="15621" width="4.7265625" style="164" customWidth="1"/>
    <col min="15622" max="15622" width="14.81640625" style="164" customWidth="1"/>
    <col min="15623" max="15623" width="1.54296875" style="164" customWidth="1"/>
    <col min="15624" max="15624" width="11.26953125" style="164" customWidth="1"/>
    <col min="15625" max="15625" width="22" style="164" customWidth="1"/>
    <col min="15626" max="15626" width="8.7265625" style="164" customWidth="1"/>
    <col min="15627" max="15627" width="15.81640625" style="164" customWidth="1"/>
    <col min="15628" max="15872" width="9.1796875" style="164"/>
    <col min="15873" max="15873" width="8.54296875" style="164" customWidth="1"/>
    <col min="15874" max="15874" width="13.54296875" style="164" customWidth="1"/>
    <col min="15875" max="15875" width="0.54296875" style="164" customWidth="1"/>
    <col min="15876" max="15876" width="14.1796875" style="164" customWidth="1"/>
    <col min="15877" max="15877" width="4.7265625" style="164" customWidth="1"/>
    <col min="15878" max="15878" width="14.81640625" style="164" customWidth="1"/>
    <col min="15879" max="15879" width="1.54296875" style="164" customWidth="1"/>
    <col min="15880" max="15880" width="11.26953125" style="164" customWidth="1"/>
    <col min="15881" max="15881" width="22" style="164" customWidth="1"/>
    <col min="15882" max="15882" width="8.7265625" style="164" customWidth="1"/>
    <col min="15883" max="15883" width="15.81640625" style="164" customWidth="1"/>
    <col min="15884" max="16128" width="9.1796875" style="164"/>
    <col min="16129" max="16129" width="8.54296875" style="164" customWidth="1"/>
    <col min="16130" max="16130" width="13.54296875" style="164" customWidth="1"/>
    <col min="16131" max="16131" width="0.54296875" style="164" customWidth="1"/>
    <col min="16132" max="16132" width="14.1796875" style="164" customWidth="1"/>
    <col min="16133" max="16133" width="4.7265625" style="164" customWidth="1"/>
    <col min="16134" max="16134" width="14.81640625" style="164" customWidth="1"/>
    <col min="16135" max="16135" width="1.54296875" style="164" customWidth="1"/>
    <col min="16136" max="16136" width="11.26953125" style="164" customWidth="1"/>
    <col min="16137" max="16137" width="22" style="164" customWidth="1"/>
    <col min="16138" max="16138" width="8.7265625" style="164" customWidth="1"/>
    <col min="16139" max="16139" width="15.81640625" style="164" customWidth="1"/>
    <col min="16140" max="16384" width="9.1796875" style="164"/>
  </cols>
  <sheetData>
    <row r="1" spans="1:12" ht="31.5" customHeight="1" thickBot="1">
      <c r="A1" s="1009" t="str">
        <f>DETAILS!A2</f>
        <v xml:space="preserve">વિકલ્પ - 1  </v>
      </c>
      <c r="B1" s="1010"/>
      <c r="C1" s="357"/>
      <c r="D1" s="1011" t="s">
        <v>437</v>
      </c>
      <c r="E1" s="1011"/>
      <c r="F1" s="1011"/>
      <c r="G1" s="1011"/>
      <c r="H1" s="1011"/>
      <c r="I1" s="1011"/>
      <c r="J1" s="1012"/>
      <c r="K1" s="358" t="str">
        <f>DETAILS!B12</f>
        <v>2023-24</v>
      </c>
    </row>
    <row r="2" spans="1:12" ht="25" customHeight="1" thickBot="1">
      <c r="A2" s="1013" t="str">
        <f>DETAILS!A3</f>
        <v>OLD FORMAT</v>
      </c>
      <c r="B2" s="1014"/>
      <c r="C2" s="359"/>
      <c r="D2" s="359"/>
      <c r="E2" s="359"/>
      <c r="F2" s="359"/>
      <c r="G2" s="359"/>
      <c r="H2" s="359"/>
      <c r="I2" s="359"/>
      <c r="J2" s="359"/>
      <c r="K2" s="360"/>
    </row>
    <row r="3" spans="1:12" ht="18">
      <c r="A3" s="1015" t="s">
        <v>438</v>
      </c>
      <c r="B3" s="1016"/>
      <c r="C3" s="1016"/>
      <c r="D3" s="1016"/>
      <c r="E3" s="1016"/>
      <c r="F3" s="1016"/>
      <c r="G3" s="1016"/>
      <c r="H3" s="1016"/>
      <c r="I3" s="1016"/>
      <c r="J3" s="1016"/>
      <c r="K3" s="361"/>
    </row>
    <row r="4" spans="1:12" ht="18" customHeight="1">
      <c r="A4" s="1015" t="s">
        <v>439</v>
      </c>
      <c r="B4" s="1016"/>
      <c r="C4" s="1017">
        <f>DETAILS!B4</f>
        <v>0</v>
      </c>
      <c r="D4" s="1017"/>
      <c r="E4" s="1017"/>
      <c r="F4" s="1017"/>
      <c r="G4" s="1017"/>
      <c r="H4" s="1017"/>
      <c r="I4" s="1017"/>
      <c r="J4" s="1017"/>
      <c r="K4" s="361"/>
    </row>
    <row r="5" spans="1:12" ht="18" customHeight="1">
      <c r="A5" s="1015" t="s">
        <v>440</v>
      </c>
      <c r="B5" s="1016"/>
      <c r="C5" s="1018">
        <f>DETAILS!B5</f>
        <v>0</v>
      </c>
      <c r="D5" s="1018"/>
      <c r="E5" s="1018"/>
      <c r="F5" s="1018"/>
      <c r="G5" s="1018"/>
      <c r="H5" s="1018"/>
      <c r="I5" s="1018"/>
      <c r="J5" s="342" t="s">
        <v>196</v>
      </c>
      <c r="K5" s="362">
        <f>DETAILS!B7</f>
        <v>0</v>
      </c>
    </row>
    <row r="6" spans="1:12" ht="18" customHeight="1">
      <c r="A6" s="363"/>
      <c r="B6" s="364"/>
      <c r="C6" s="365"/>
      <c r="D6" s="365"/>
      <c r="E6" s="365"/>
      <c r="F6" s="365"/>
      <c r="G6" s="365"/>
      <c r="H6" s="365"/>
      <c r="I6" s="366"/>
      <c r="J6" s="366"/>
      <c r="K6" s="367"/>
    </row>
    <row r="7" spans="1:12" ht="18" customHeight="1">
      <c r="A7" s="368"/>
      <c r="B7" s="369"/>
      <c r="C7" s="365"/>
      <c r="D7" s="1019" t="s">
        <v>441</v>
      </c>
      <c r="E7" s="1020"/>
      <c r="F7" s="1021" t="str">
        <f>ANEXER!E7</f>
        <v xml:space="preserve">       </v>
      </c>
      <c r="G7" s="1021"/>
      <c r="H7" s="1021"/>
      <c r="I7" s="1021"/>
      <c r="J7" s="1006" t="s">
        <v>442</v>
      </c>
      <c r="K7" s="1008"/>
      <c r="L7" s="38"/>
    </row>
    <row r="8" spans="1:12" ht="18" customHeight="1">
      <c r="A8" s="1005" t="s">
        <v>443</v>
      </c>
      <c r="B8" s="1006"/>
      <c r="C8" s="1006"/>
      <c r="D8" s="370" t="str">
        <f>DETAILS!B12</f>
        <v>2023-24</v>
      </c>
      <c r="E8" s="1007" t="s">
        <v>444</v>
      </c>
      <c r="F8" s="1007"/>
      <c r="G8" s="365"/>
      <c r="H8" s="371" t="str">
        <f>DETAILS!B14</f>
        <v>01-04-2023</v>
      </c>
      <c r="I8" s="372" t="str">
        <f>DETAILS!B15</f>
        <v>31-03-2024</v>
      </c>
      <c r="J8" s="1006" t="s">
        <v>445</v>
      </c>
      <c r="K8" s="1008"/>
    </row>
    <row r="9" spans="1:12" ht="16.5">
      <c r="A9" s="1005" t="s">
        <v>446</v>
      </c>
      <c r="B9" s="1006"/>
      <c r="C9" s="1006"/>
      <c r="D9" s="1006"/>
      <c r="E9" s="1006"/>
      <c r="F9" s="1006"/>
      <c r="G9" s="1006"/>
      <c r="H9" s="1006"/>
      <c r="I9" s="1006"/>
      <c r="J9" s="1006"/>
      <c r="K9" s="1008"/>
    </row>
    <row r="10" spans="1:12" ht="16.5">
      <c r="A10" s="1005" t="s">
        <v>447</v>
      </c>
      <c r="B10" s="1006"/>
      <c r="C10" s="1006"/>
      <c r="D10" s="1006"/>
      <c r="E10" s="1006"/>
      <c r="F10" s="1006"/>
      <c r="G10" s="1006"/>
      <c r="H10" s="1006"/>
      <c r="I10" s="1006"/>
      <c r="J10" s="1006"/>
      <c r="K10" s="1008"/>
    </row>
    <row r="11" spans="1:12" ht="16.5">
      <c r="A11" s="1005" t="s">
        <v>448</v>
      </c>
      <c r="B11" s="1006"/>
      <c r="C11" s="1006"/>
      <c r="D11" s="1006"/>
      <c r="E11" s="1006"/>
      <c r="F11" s="1006"/>
      <c r="G11" s="1006"/>
      <c r="H11" s="1006"/>
      <c r="I11" s="1006"/>
      <c r="J11" s="1006"/>
      <c r="K11" s="1008"/>
    </row>
    <row r="12" spans="1:12" ht="17" thickBot="1">
      <c r="A12" s="1005" t="s">
        <v>449</v>
      </c>
      <c r="B12" s="1006"/>
      <c r="C12" s="1006"/>
      <c r="D12" s="1006"/>
      <c r="E12" s="1006"/>
      <c r="F12" s="1006"/>
      <c r="G12" s="1006"/>
      <c r="H12" s="1006"/>
      <c r="I12" s="1006"/>
      <c r="J12" s="1006"/>
      <c r="K12" s="1008"/>
    </row>
    <row r="13" spans="1:12" ht="17.5" hidden="1" thickBot="1">
      <c r="A13" s="373"/>
      <c r="B13" s="374"/>
      <c r="C13" s="375"/>
      <c r="D13" s="375"/>
      <c r="E13" s="375"/>
      <c r="F13" s="375"/>
      <c r="G13" s="375"/>
      <c r="H13" s="375"/>
      <c r="I13" s="375"/>
      <c r="J13" s="375"/>
      <c r="K13" s="376"/>
    </row>
    <row r="14" spans="1:12" ht="27" customHeight="1" thickBot="1">
      <c r="A14" s="1022" t="s">
        <v>450</v>
      </c>
      <c r="B14" s="1023"/>
      <c r="C14" s="1023"/>
      <c r="D14" s="1023"/>
      <c r="E14" s="1023"/>
      <c r="F14" s="1024"/>
      <c r="G14" s="1025"/>
      <c r="H14" s="1022" t="s">
        <v>451</v>
      </c>
      <c r="I14" s="1023"/>
      <c r="J14" s="1023"/>
      <c r="K14" s="1024"/>
    </row>
    <row r="15" spans="1:12" ht="20.149999999999999" customHeight="1">
      <c r="A15" s="1029" t="s">
        <v>452</v>
      </c>
      <c r="B15" s="1030"/>
      <c r="C15" s="1030"/>
      <c r="D15" s="1030"/>
      <c r="E15" s="1031"/>
      <c r="F15" s="377">
        <f>DETAILS!B44</f>
        <v>0</v>
      </c>
      <c r="G15" s="1026"/>
      <c r="H15" s="1032" t="s">
        <v>675</v>
      </c>
      <c r="I15" s="1033"/>
      <c r="J15" s="1033"/>
      <c r="K15" s="378">
        <f>DETAILS!H10</f>
        <v>0</v>
      </c>
    </row>
    <row r="16" spans="1:12" ht="20.149999999999999" customHeight="1">
      <c r="A16" s="1034" t="s">
        <v>453</v>
      </c>
      <c r="B16" s="1035"/>
      <c r="C16" s="1035"/>
      <c r="D16" s="1035"/>
      <c r="E16" s="1036"/>
      <c r="F16" s="379">
        <f>DETAILS!B45</f>
        <v>0</v>
      </c>
      <c r="G16" s="1026"/>
      <c r="H16" s="1037" t="s">
        <v>454</v>
      </c>
      <c r="I16" s="1038"/>
      <c r="J16" s="1038"/>
      <c r="K16" s="380">
        <f>'INCOM CACLULATION'!F71</f>
        <v>0</v>
      </c>
    </row>
    <row r="17" spans="1:11" ht="20.149999999999999" customHeight="1">
      <c r="A17" s="1039" t="s">
        <v>455</v>
      </c>
      <c r="B17" s="1040"/>
      <c r="C17" s="1040"/>
      <c r="D17" s="1040"/>
      <c r="E17" s="1041"/>
      <c r="F17" s="381">
        <f>'INCOM CACLULATION'!G35</f>
        <v>0</v>
      </c>
      <c r="G17" s="1027"/>
      <c r="H17" s="1037" t="s">
        <v>456</v>
      </c>
      <c r="I17" s="1038"/>
      <c r="J17" s="1038"/>
      <c r="K17" s="380">
        <f>DETAILS!G11</f>
        <v>0</v>
      </c>
    </row>
    <row r="18" spans="1:11" ht="20.149999999999999" customHeight="1">
      <c r="A18" s="1039" t="s">
        <v>457</v>
      </c>
      <c r="B18" s="1040"/>
      <c r="C18" s="1040"/>
      <c r="D18" s="1040"/>
      <c r="E18" s="1041"/>
      <c r="F18" s="381">
        <f>'INCOM CACLULATION'!G36</f>
        <v>0</v>
      </c>
      <c r="G18" s="1027"/>
      <c r="H18" s="1037" t="s">
        <v>458</v>
      </c>
      <c r="I18" s="1038"/>
      <c r="J18" s="1038"/>
      <c r="K18" s="380">
        <f>'INCOM CACLULATION'!F73</f>
        <v>0</v>
      </c>
    </row>
    <row r="19" spans="1:11" ht="20.149999999999999" customHeight="1">
      <c r="A19" s="1042" t="s">
        <v>459</v>
      </c>
      <c r="B19" s="1040"/>
      <c r="C19" s="1040"/>
      <c r="D19" s="1040"/>
      <c r="E19" s="1041"/>
      <c r="F19" s="381">
        <f>'INCOM CACLULATION'!G37</f>
        <v>0</v>
      </c>
      <c r="G19" s="1027"/>
      <c r="H19" s="1037" t="s">
        <v>460</v>
      </c>
      <c r="I19" s="1038"/>
      <c r="J19" s="1038"/>
      <c r="K19" s="382">
        <f>'INCOM CACLULATION'!F75</f>
        <v>0</v>
      </c>
    </row>
    <row r="20" spans="1:11" ht="20.149999999999999" customHeight="1">
      <c r="A20" s="1042" t="s">
        <v>461</v>
      </c>
      <c r="B20" s="1040"/>
      <c r="C20" s="1040"/>
      <c r="D20" s="1040"/>
      <c r="E20" s="1041"/>
      <c r="F20" s="381">
        <f>'INCOM CACLULATION'!G38</f>
        <v>0</v>
      </c>
      <c r="G20" s="1027"/>
      <c r="H20" s="1037" t="s">
        <v>462</v>
      </c>
      <c r="I20" s="1038"/>
      <c r="J20" s="1038"/>
      <c r="K20" s="382">
        <f>DETAILS!I12</f>
        <v>0</v>
      </c>
    </row>
    <row r="21" spans="1:11" ht="20.149999999999999" customHeight="1">
      <c r="A21" s="1042" t="s">
        <v>463</v>
      </c>
      <c r="B21" s="1040"/>
      <c r="C21" s="1040"/>
      <c r="D21" s="1040"/>
      <c r="E21" s="1041"/>
      <c r="F21" s="381">
        <f>'INCOM CACLULATION'!G39</f>
        <v>0</v>
      </c>
      <c r="G21" s="1027"/>
      <c r="H21" s="1037" t="s">
        <v>464</v>
      </c>
      <c r="I21" s="1038"/>
      <c r="J21" s="1038"/>
      <c r="K21" s="382">
        <f>DETAILS!I13</f>
        <v>0</v>
      </c>
    </row>
    <row r="22" spans="1:11" ht="20.149999999999999" customHeight="1">
      <c r="A22" s="1039" t="s">
        <v>465</v>
      </c>
      <c r="B22" s="1040"/>
      <c r="C22" s="1040"/>
      <c r="D22" s="1040"/>
      <c r="E22" s="1041"/>
      <c r="F22" s="381">
        <f>'INCOM CACLULATION'!G40</f>
        <v>0</v>
      </c>
      <c r="G22" s="1027"/>
      <c r="H22" s="1037" t="s">
        <v>466</v>
      </c>
      <c r="I22" s="1038"/>
      <c r="J22" s="1038"/>
      <c r="K22" s="382">
        <f>DETAILS!H9</f>
        <v>0</v>
      </c>
    </row>
    <row r="23" spans="1:11" ht="20.149999999999999" customHeight="1">
      <c r="A23" s="1039" t="s">
        <v>467</v>
      </c>
      <c r="B23" s="1040"/>
      <c r="C23" s="1040"/>
      <c r="D23" s="1040"/>
      <c r="E23" s="1041"/>
      <c r="F23" s="381">
        <f>'INCOM CACLULATION'!G41</f>
        <v>0</v>
      </c>
      <c r="G23" s="1027"/>
      <c r="H23" s="1043" t="s">
        <v>468</v>
      </c>
      <c r="I23" s="1044"/>
      <c r="J23" s="1045"/>
      <c r="K23" s="382">
        <f>'INCOM CACLULATION'!F81</f>
        <v>0</v>
      </c>
    </row>
    <row r="24" spans="1:11" ht="20.149999999999999" customHeight="1">
      <c r="A24" s="1043" t="s">
        <v>469</v>
      </c>
      <c r="B24" s="1044"/>
      <c r="C24" s="1044"/>
      <c r="D24" s="1044"/>
      <c r="E24" s="1045"/>
      <c r="F24" s="381">
        <f>'INCOM CACLULATION'!G42</f>
        <v>0</v>
      </c>
      <c r="G24" s="1027"/>
      <c r="H24" s="1043" t="s">
        <v>470</v>
      </c>
      <c r="I24" s="1044"/>
      <c r="J24" s="1045"/>
      <c r="K24" s="382">
        <f>'INCOM CACLULATION'!F82</f>
        <v>0</v>
      </c>
    </row>
    <row r="25" spans="1:11" ht="20.149999999999999" customHeight="1">
      <c r="A25" s="1046" t="s">
        <v>471</v>
      </c>
      <c r="B25" s="1047"/>
      <c r="C25" s="1047"/>
      <c r="D25" s="1047"/>
      <c r="E25" s="1048"/>
      <c r="F25" s="383">
        <f>'INCOM CACLULATION'!G43</f>
        <v>0</v>
      </c>
      <c r="G25" s="1027"/>
      <c r="H25" s="1043" t="s">
        <v>472</v>
      </c>
      <c r="I25" s="1044"/>
      <c r="J25" s="1045"/>
      <c r="K25" s="382">
        <f>'INCOM CACLULATION'!F83</f>
        <v>0</v>
      </c>
    </row>
    <row r="26" spans="1:11" ht="20.149999999999999" customHeight="1">
      <c r="A26" s="1049" t="s">
        <v>473</v>
      </c>
      <c r="B26" s="1050"/>
      <c r="C26" s="1050"/>
      <c r="D26" s="1050"/>
      <c r="E26" s="1051"/>
      <c r="F26" s="384">
        <f>'INCOM CACLULATION'!G44</f>
        <v>0</v>
      </c>
      <c r="G26" s="1026"/>
      <c r="H26" s="1042" t="s">
        <v>474</v>
      </c>
      <c r="I26" s="1040"/>
      <c r="J26" s="1041"/>
      <c r="K26" s="382">
        <f>'INCOM CACLULATION'!F84</f>
        <v>0</v>
      </c>
    </row>
    <row r="27" spans="1:11" ht="20.149999999999999" customHeight="1">
      <c r="A27" s="1049" t="s">
        <v>475</v>
      </c>
      <c r="B27" s="1050"/>
      <c r="C27" s="1050"/>
      <c r="D27" s="1050"/>
      <c r="E27" s="1051"/>
      <c r="F27" s="385"/>
      <c r="G27" s="1026"/>
      <c r="H27" s="1042" t="s">
        <v>476</v>
      </c>
      <c r="I27" s="1040"/>
      <c r="J27" s="1041"/>
      <c r="K27" s="382">
        <f>'INCOM CACLULATION'!F85</f>
        <v>0</v>
      </c>
    </row>
    <row r="28" spans="1:11" ht="20.149999999999999" customHeight="1">
      <c r="A28" s="1052" t="s">
        <v>477</v>
      </c>
      <c r="B28" s="1053"/>
      <c r="C28" s="1053"/>
      <c r="D28" s="1053"/>
      <c r="E28" s="1054"/>
      <c r="F28" s="383"/>
      <c r="G28" s="1027"/>
      <c r="H28" s="1042" t="s">
        <v>478</v>
      </c>
      <c r="I28" s="1040"/>
      <c r="J28" s="1041"/>
      <c r="K28" s="382">
        <f>'INCOM CACLULATION'!F87</f>
        <v>0</v>
      </c>
    </row>
    <row r="29" spans="1:11" ht="20.149999999999999" customHeight="1">
      <c r="A29" s="1055" t="s">
        <v>479</v>
      </c>
      <c r="B29" s="1056"/>
      <c r="C29" s="1056"/>
      <c r="D29" s="1056"/>
      <c r="E29" s="1057"/>
      <c r="F29" s="381">
        <f>'INCOM CACLULATION'!G50</f>
        <v>0</v>
      </c>
      <c r="G29" s="1027"/>
      <c r="H29" s="1029" t="s">
        <v>480</v>
      </c>
      <c r="I29" s="1030"/>
      <c r="J29" s="1031"/>
      <c r="K29" s="386"/>
    </row>
    <row r="30" spans="1:11" ht="20.149999999999999" customHeight="1">
      <c r="A30" s="1049" t="s">
        <v>481</v>
      </c>
      <c r="B30" s="1050"/>
      <c r="C30" s="1050"/>
      <c r="D30" s="1050"/>
      <c r="E30" s="1050"/>
      <c r="F30" s="381">
        <f>'INCOM CACLULATION'!G51</f>
        <v>0</v>
      </c>
      <c r="G30" s="1027"/>
      <c r="H30" s="1034" t="s">
        <v>482</v>
      </c>
      <c r="I30" s="1035"/>
      <c r="J30" s="1036"/>
      <c r="K30" s="387">
        <f>'INCOM CACLULATION'!F89</f>
        <v>0</v>
      </c>
    </row>
    <row r="31" spans="1:11" ht="20.149999999999999" customHeight="1">
      <c r="A31" s="1039" t="s">
        <v>483</v>
      </c>
      <c r="B31" s="1058"/>
      <c r="C31" s="1058"/>
      <c r="D31" s="1058"/>
      <c r="E31" s="1059"/>
      <c r="F31" s="381">
        <f>'INCOM CACLULATION'!G52</f>
        <v>0</v>
      </c>
      <c r="G31" s="1027"/>
      <c r="H31" s="1042" t="s">
        <v>484</v>
      </c>
      <c r="I31" s="1040"/>
      <c r="J31" s="1041"/>
      <c r="K31" s="382">
        <f>'INCOM CACLULATION'!F90</f>
        <v>0</v>
      </c>
    </row>
    <row r="32" spans="1:11" ht="20.149999999999999" customHeight="1">
      <c r="A32" s="1039" t="s">
        <v>485</v>
      </c>
      <c r="B32" s="1058"/>
      <c r="C32" s="1058"/>
      <c r="D32" s="1058"/>
      <c r="E32" s="1059"/>
      <c r="F32" s="381">
        <f>'INCOM CACLULATION'!G53</f>
        <v>0</v>
      </c>
      <c r="G32" s="1027"/>
      <c r="H32" s="1042" t="s">
        <v>486</v>
      </c>
      <c r="I32" s="1040"/>
      <c r="J32" s="1041"/>
      <c r="K32" s="382">
        <f>'INCOM CACLULATION'!F91</f>
        <v>0</v>
      </c>
    </row>
    <row r="33" spans="1:11" ht="20.149999999999999" customHeight="1">
      <c r="A33" s="1039" t="s">
        <v>487</v>
      </c>
      <c r="B33" s="1058"/>
      <c r="C33" s="1058"/>
      <c r="D33" s="1058"/>
      <c r="E33" s="1059"/>
      <c r="F33" s="381">
        <f>'INCOM CACLULATION'!G54</f>
        <v>0</v>
      </c>
      <c r="G33" s="1027"/>
      <c r="H33" s="1060" t="s">
        <v>488</v>
      </c>
      <c r="I33" s="1061"/>
      <c r="J33" s="1062"/>
      <c r="K33" s="388"/>
    </row>
    <row r="34" spans="1:11" ht="20.149999999999999" customHeight="1">
      <c r="A34" s="1039" t="s">
        <v>489</v>
      </c>
      <c r="B34" s="1058"/>
      <c r="C34" s="1058"/>
      <c r="D34" s="1058"/>
      <c r="E34" s="1059"/>
      <c r="F34" s="381">
        <f>'INCOM CACLULATION'!G55</f>
        <v>0</v>
      </c>
      <c r="G34" s="1027"/>
      <c r="H34" s="1063" t="s">
        <v>490</v>
      </c>
      <c r="I34" s="1064"/>
      <c r="J34" s="1065"/>
      <c r="K34" s="389">
        <f>'INCOM CACLULATION'!F93</f>
        <v>0</v>
      </c>
    </row>
    <row r="35" spans="1:11" ht="20.149999999999999" customHeight="1">
      <c r="A35" s="1039" t="s">
        <v>491</v>
      </c>
      <c r="B35" s="1058"/>
      <c r="C35" s="1058"/>
      <c r="D35" s="1058"/>
      <c r="E35" s="1059"/>
      <c r="F35" s="381">
        <f>'INCOM CACLULATION'!G56</f>
        <v>0</v>
      </c>
      <c r="G35" s="1027"/>
      <c r="H35" s="1042" t="s">
        <v>492</v>
      </c>
      <c r="I35" s="1040"/>
      <c r="J35" s="1041"/>
      <c r="K35" s="389">
        <f>'INCOM CACLULATION'!F94</f>
        <v>0</v>
      </c>
    </row>
    <row r="36" spans="1:11" ht="20.149999999999999" customHeight="1">
      <c r="A36" s="1039" t="s">
        <v>493</v>
      </c>
      <c r="B36" s="1058"/>
      <c r="C36" s="1058"/>
      <c r="D36" s="1058"/>
      <c r="E36" s="1059"/>
      <c r="F36" s="381">
        <f>'INCOM CACLULATION'!G57</f>
        <v>0</v>
      </c>
      <c r="G36" s="1027"/>
      <c r="H36" s="1042" t="s">
        <v>494</v>
      </c>
      <c r="I36" s="1040"/>
      <c r="J36" s="1041"/>
      <c r="K36" s="389">
        <f>'INCOM CACLULATION'!F95</f>
        <v>0</v>
      </c>
    </row>
    <row r="37" spans="1:11" ht="20.149999999999999" customHeight="1">
      <c r="A37" s="1039" t="s">
        <v>495</v>
      </c>
      <c r="B37" s="1058"/>
      <c r="C37" s="1058"/>
      <c r="D37" s="1058"/>
      <c r="E37" s="1059"/>
      <c r="F37" s="380">
        <v>0</v>
      </c>
      <c r="G37" s="1027"/>
      <c r="H37" s="1042" t="s">
        <v>496</v>
      </c>
      <c r="I37" s="1040"/>
      <c r="J37" s="1041"/>
      <c r="K37" s="389">
        <f>'INCOM CACLULATION'!F96</f>
        <v>0</v>
      </c>
    </row>
    <row r="38" spans="1:11" ht="20.149999999999999" customHeight="1">
      <c r="A38" s="1066"/>
      <c r="B38" s="1067"/>
      <c r="C38" s="1067"/>
      <c r="D38" s="1067"/>
      <c r="E38" s="1068"/>
      <c r="F38" s="380"/>
      <c r="G38" s="1027"/>
      <c r="H38" s="1042" t="s">
        <v>497</v>
      </c>
      <c r="I38" s="1040"/>
      <c r="J38" s="1041"/>
      <c r="K38" s="389">
        <f>'INCOM CACLULATION'!G103</f>
        <v>0</v>
      </c>
    </row>
    <row r="39" spans="1:11" ht="20.149999999999999" customHeight="1">
      <c r="A39" s="1069"/>
      <c r="B39" s="1070"/>
      <c r="C39" s="1070"/>
      <c r="D39" s="1070"/>
      <c r="E39" s="1071"/>
      <c r="F39" s="380"/>
      <c r="G39" s="1027"/>
      <c r="H39" s="1042" t="s">
        <v>498</v>
      </c>
      <c r="I39" s="1040"/>
      <c r="J39" s="1041"/>
      <c r="K39" s="389">
        <f>'INCOM CACLULATION'!G120</f>
        <v>0</v>
      </c>
    </row>
    <row r="40" spans="1:11" ht="20.149999999999999" customHeight="1" thickBot="1">
      <c r="A40" s="1069"/>
      <c r="B40" s="1070"/>
      <c r="C40" s="1070"/>
      <c r="D40" s="1070"/>
      <c r="E40" s="1071"/>
      <c r="F40" s="380"/>
      <c r="G40" s="1027"/>
      <c r="H40" s="1072" t="s">
        <v>499</v>
      </c>
      <c r="I40" s="1073"/>
      <c r="J40" s="1074"/>
      <c r="K40" s="390">
        <f>'INCOM CACLULATION'!G102</f>
        <v>0</v>
      </c>
    </row>
    <row r="41" spans="1:11" ht="20.149999999999999" customHeight="1" thickBot="1">
      <c r="A41" s="1075"/>
      <c r="B41" s="1076"/>
      <c r="C41" s="1076"/>
      <c r="D41" s="1076"/>
      <c r="E41" s="1077"/>
      <c r="F41" s="391"/>
      <c r="G41" s="1027"/>
      <c r="H41" s="1072" t="s">
        <v>500</v>
      </c>
      <c r="I41" s="1073"/>
      <c r="J41" s="1074"/>
      <c r="K41" s="390">
        <v>0</v>
      </c>
    </row>
    <row r="42" spans="1:11" ht="24" customHeight="1" thickBot="1">
      <c r="A42" s="1078" t="s">
        <v>501</v>
      </c>
      <c r="B42" s="1079"/>
      <c r="C42" s="1079"/>
      <c r="D42" s="1079"/>
      <c r="E42" s="1080"/>
      <c r="F42" s="632">
        <f>SUM(F15:F41)</f>
        <v>0</v>
      </c>
      <c r="G42" s="1027"/>
      <c r="H42" s="1081" t="s">
        <v>501</v>
      </c>
      <c r="I42" s="1082"/>
      <c r="J42" s="1083"/>
      <c r="K42" s="633">
        <f>SUM(K15:K41)</f>
        <v>0</v>
      </c>
    </row>
    <row r="43" spans="1:11" ht="30" customHeight="1">
      <c r="A43" s="1090" t="s">
        <v>502</v>
      </c>
      <c r="B43" s="1091"/>
      <c r="C43" s="1092"/>
      <c r="D43" s="1092"/>
      <c r="E43" s="1092"/>
      <c r="F43" s="1093"/>
      <c r="G43" s="1027"/>
      <c r="H43" s="1090" t="s">
        <v>503</v>
      </c>
      <c r="I43" s="1091"/>
      <c r="J43" s="1091"/>
      <c r="K43" s="1094"/>
    </row>
    <row r="44" spans="1:11" ht="43.5" customHeight="1">
      <c r="A44" s="392" t="s">
        <v>504</v>
      </c>
      <c r="B44" s="1084">
        <f>DETAILS!B23</f>
        <v>0</v>
      </c>
      <c r="C44" s="1084"/>
      <c r="D44" s="1084"/>
      <c r="E44" s="1084"/>
      <c r="F44" s="1085"/>
      <c r="G44" s="1027"/>
      <c r="H44" s="1095" t="s">
        <v>505</v>
      </c>
      <c r="I44" s="1096"/>
      <c r="J44" s="393"/>
      <c r="K44" s="394"/>
    </row>
    <row r="45" spans="1:11" ht="36.75" customHeight="1">
      <c r="A45" s="392" t="s">
        <v>506</v>
      </c>
      <c r="B45" s="1084">
        <f>DETAILS!B7</f>
        <v>0</v>
      </c>
      <c r="C45" s="1084"/>
      <c r="D45" s="1084"/>
      <c r="E45" s="1084"/>
      <c r="F45" s="1085"/>
      <c r="G45" s="1027"/>
      <c r="H45" s="1086" t="s">
        <v>507</v>
      </c>
      <c r="I45" s="1087"/>
      <c r="J45" s="393"/>
      <c r="K45" s="394"/>
    </row>
    <row r="46" spans="1:11" ht="22" customHeight="1" thickBot="1">
      <c r="A46" s="395" t="s">
        <v>508</v>
      </c>
      <c r="B46" s="1088">
        <f>DETAILS!H4</f>
        <v>45382</v>
      </c>
      <c r="C46" s="1089"/>
      <c r="D46" s="1089"/>
      <c r="E46" s="396"/>
      <c r="F46" s="397"/>
      <c r="G46" s="1028"/>
      <c r="H46" s="398" t="s">
        <v>509</v>
      </c>
      <c r="I46" s="521">
        <f>DETAILS!H4</f>
        <v>45382</v>
      </c>
      <c r="J46" s="396"/>
      <c r="K46" s="397"/>
    </row>
    <row r="47" spans="1:11" ht="14.5">
      <c r="A47" s="399"/>
      <c r="B47" s="400"/>
      <c r="C47" s="400"/>
      <c r="D47" s="400"/>
      <c r="E47" s="400"/>
      <c r="F47" s="399"/>
      <c r="G47" s="399"/>
      <c r="H47" s="399"/>
      <c r="I47" s="399"/>
      <c r="J47" s="399"/>
      <c r="K47" s="399"/>
    </row>
    <row r="48" spans="1:11" ht="14.5">
      <c r="A48" s="399"/>
      <c r="B48" s="400"/>
      <c r="C48" s="400"/>
      <c r="D48" s="400"/>
      <c r="E48" s="400"/>
      <c r="F48" s="399"/>
      <c r="G48" s="399"/>
      <c r="H48" s="399"/>
      <c r="I48" s="399"/>
      <c r="J48" s="399"/>
      <c r="K48" s="399"/>
    </row>
    <row r="49" spans="2:5" ht="14.5">
      <c r="B49" s="401"/>
      <c r="C49" s="401"/>
      <c r="D49" s="401"/>
      <c r="E49" s="401"/>
    </row>
    <row r="50" spans="2:5" ht="14.5">
      <c r="B50" s="401"/>
      <c r="C50" s="401"/>
      <c r="D50" s="401"/>
      <c r="E50" s="401"/>
    </row>
    <row r="51" spans="2:5" ht="14.5">
      <c r="B51" s="401"/>
      <c r="C51" s="401"/>
      <c r="D51" s="401"/>
      <c r="E51" s="401"/>
    </row>
    <row r="52" spans="2:5" ht="17">
      <c r="B52" s="402"/>
      <c r="C52" s="402"/>
      <c r="D52" s="402"/>
      <c r="E52" s="402"/>
    </row>
    <row r="53" spans="2:5" ht="17">
      <c r="B53" s="402"/>
      <c r="C53" s="402"/>
      <c r="D53" s="402"/>
      <c r="E53" s="402"/>
    </row>
    <row r="54" spans="2:5" ht="17">
      <c r="B54" s="402"/>
      <c r="C54" s="402"/>
      <c r="D54" s="402"/>
      <c r="E54" s="402"/>
    </row>
    <row r="55" spans="2:5" ht="17">
      <c r="B55" s="402"/>
      <c r="C55" s="402"/>
      <c r="D55" s="402"/>
      <c r="E55" s="402"/>
    </row>
  </sheetData>
  <mergeCells count="85">
    <mergeCell ref="B45:F45"/>
    <mergeCell ref="H45:I45"/>
    <mergeCell ref="B46:D46"/>
    <mergeCell ref="A43:B43"/>
    <mergeCell ref="C43:F43"/>
    <mergeCell ref="H43:K43"/>
    <mergeCell ref="B44:F44"/>
    <mergeCell ref="H44:I44"/>
    <mergeCell ref="A40:E40"/>
    <mergeCell ref="H40:J40"/>
    <mergeCell ref="A41:E41"/>
    <mergeCell ref="H41:J41"/>
    <mergeCell ref="A42:E42"/>
    <mergeCell ref="H42:J42"/>
    <mergeCell ref="A37:E37"/>
    <mergeCell ref="H37:J37"/>
    <mergeCell ref="A38:E38"/>
    <mergeCell ref="H38:J38"/>
    <mergeCell ref="A39:E39"/>
    <mergeCell ref="H39:J39"/>
    <mergeCell ref="A34:E34"/>
    <mergeCell ref="H34:J34"/>
    <mergeCell ref="A35:E35"/>
    <mergeCell ref="H35:J35"/>
    <mergeCell ref="A36:E36"/>
    <mergeCell ref="H36:J36"/>
    <mergeCell ref="A31:E31"/>
    <mergeCell ref="H31:J31"/>
    <mergeCell ref="A32:E32"/>
    <mergeCell ref="H32:J32"/>
    <mergeCell ref="A33:E33"/>
    <mergeCell ref="H33:J33"/>
    <mergeCell ref="A28:E28"/>
    <mergeCell ref="H28:J28"/>
    <mergeCell ref="A29:E29"/>
    <mergeCell ref="H29:J29"/>
    <mergeCell ref="A30:E30"/>
    <mergeCell ref="H30:J30"/>
    <mergeCell ref="A25:E25"/>
    <mergeCell ref="H25:J25"/>
    <mergeCell ref="A26:E26"/>
    <mergeCell ref="H26:J26"/>
    <mergeCell ref="A27:E27"/>
    <mergeCell ref="H27:J27"/>
    <mergeCell ref="A22:E22"/>
    <mergeCell ref="H22:J22"/>
    <mergeCell ref="A23:E23"/>
    <mergeCell ref="H23:J23"/>
    <mergeCell ref="A24:E24"/>
    <mergeCell ref="H24:J24"/>
    <mergeCell ref="H20:J20"/>
    <mergeCell ref="A21:E21"/>
    <mergeCell ref="H21:J21"/>
    <mergeCell ref="A19:E19"/>
    <mergeCell ref="H19:J19"/>
    <mergeCell ref="A9:K9"/>
    <mergeCell ref="A10:K10"/>
    <mergeCell ref="A11:K11"/>
    <mergeCell ref="A12:K12"/>
    <mergeCell ref="A14:F14"/>
    <mergeCell ref="G14:G46"/>
    <mergeCell ref="H14:K14"/>
    <mergeCell ref="A15:E15"/>
    <mergeCell ref="H15:J15"/>
    <mergeCell ref="A16:E16"/>
    <mergeCell ref="H16:J16"/>
    <mergeCell ref="A17:E17"/>
    <mergeCell ref="H17:J17"/>
    <mergeCell ref="A18:E18"/>
    <mergeCell ref="H18:J18"/>
    <mergeCell ref="A20:E20"/>
    <mergeCell ref="A8:C8"/>
    <mergeCell ref="E8:F8"/>
    <mergeCell ref="J8:K8"/>
    <mergeCell ref="A1:B1"/>
    <mergeCell ref="D1:J1"/>
    <mergeCell ref="A2:B2"/>
    <mergeCell ref="A3:J3"/>
    <mergeCell ref="A4:B4"/>
    <mergeCell ref="C4:J4"/>
    <mergeCell ref="A5:B5"/>
    <mergeCell ref="C5:I5"/>
    <mergeCell ref="D7:E7"/>
    <mergeCell ref="F7:I7"/>
    <mergeCell ref="J7:K7"/>
  </mergeCells>
  <pageMargins left="0.33" right="0.2" top="0.26" bottom="0.2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171"/>
  <sheetViews>
    <sheetView showGridLines="0" view="pageBreakPreview" topLeftCell="A121" zoomScaleNormal="100" zoomScaleSheetLayoutView="100" workbookViewId="0">
      <selection activeCell="I87" sqref="I87"/>
    </sheetView>
  </sheetViews>
  <sheetFormatPr defaultColWidth="9.1796875" defaultRowHeight="12.5"/>
  <cols>
    <col min="1" max="1" width="9.1796875" style="417" customWidth="1"/>
    <col min="2" max="2" width="8.81640625" style="415" customWidth="1"/>
    <col min="3" max="4" width="9.26953125" style="415" customWidth="1"/>
    <col min="5" max="5" width="8.81640625" style="415" customWidth="1"/>
    <col min="6" max="6" width="19.1796875" style="415" customWidth="1"/>
    <col min="7" max="7" width="20.54296875" style="416" customWidth="1"/>
    <col min="8" max="8" width="26.81640625" style="417" customWidth="1"/>
    <col min="9" max="9" width="20.7265625" style="417" customWidth="1"/>
    <col min="10" max="11" width="12.7265625" style="405" hidden="1" customWidth="1"/>
    <col min="12" max="12" width="0.1796875" style="405" customWidth="1"/>
    <col min="13" max="13" width="17.7265625" style="405" customWidth="1"/>
    <col min="14" max="256" width="9.1796875" style="405"/>
    <col min="257" max="257" width="9.1796875" style="405" customWidth="1"/>
    <col min="258" max="258" width="8.81640625" style="405" customWidth="1"/>
    <col min="259" max="260" width="9.26953125" style="405" customWidth="1"/>
    <col min="261" max="261" width="8.81640625" style="405" customWidth="1"/>
    <col min="262" max="262" width="19.1796875" style="405" customWidth="1"/>
    <col min="263" max="263" width="20.54296875" style="405" customWidth="1"/>
    <col min="264" max="264" width="26.81640625" style="405" customWidth="1"/>
    <col min="265" max="265" width="20.7265625" style="405" customWidth="1"/>
    <col min="266" max="267" width="0" style="405" hidden="1" customWidth="1"/>
    <col min="268" max="268" width="0.1796875" style="405" customWidth="1"/>
    <col min="269" max="269" width="17.7265625" style="405" customWidth="1"/>
    <col min="270" max="512" width="9.1796875" style="405"/>
    <col min="513" max="513" width="9.1796875" style="405" customWidth="1"/>
    <col min="514" max="514" width="8.81640625" style="405" customWidth="1"/>
    <col min="515" max="516" width="9.26953125" style="405" customWidth="1"/>
    <col min="517" max="517" width="8.81640625" style="405" customWidth="1"/>
    <col min="518" max="518" width="19.1796875" style="405" customWidth="1"/>
    <col min="519" max="519" width="20.54296875" style="405" customWidth="1"/>
    <col min="520" max="520" width="26.81640625" style="405" customWidth="1"/>
    <col min="521" max="521" width="20.7265625" style="405" customWidth="1"/>
    <col min="522" max="523" width="0" style="405" hidden="1" customWidth="1"/>
    <col min="524" max="524" width="0.1796875" style="405" customWidth="1"/>
    <col min="525" max="525" width="17.7265625" style="405" customWidth="1"/>
    <col min="526" max="768" width="9.1796875" style="405"/>
    <col min="769" max="769" width="9.1796875" style="405" customWidth="1"/>
    <col min="770" max="770" width="8.81640625" style="405" customWidth="1"/>
    <col min="771" max="772" width="9.26953125" style="405" customWidth="1"/>
    <col min="773" max="773" width="8.81640625" style="405" customWidth="1"/>
    <col min="774" max="774" width="19.1796875" style="405" customWidth="1"/>
    <col min="775" max="775" width="20.54296875" style="405" customWidth="1"/>
    <col min="776" max="776" width="26.81640625" style="405" customWidth="1"/>
    <col min="777" max="777" width="20.7265625" style="405" customWidth="1"/>
    <col min="778" max="779" width="0" style="405" hidden="1" customWidth="1"/>
    <col min="780" max="780" width="0.1796875" style="405" customWidth="1"/>
    <col min="781" max="781" width="17.7265625" style="405" customWidth="1"/>
    <col min="782" max="1024" width="9.1796875" style="405"/>
    <col min="1025" max="1025" width="9.1796875" style="405" customWidth="1"/>
    <col min="1026" max="1026" width="8.81640625" style="405" customWidth="1"/>
    <col min="1027" max="1028" width="9.26953125" style="405" customWidth="1"/>
    <col min="1029" max="1029" width="8.81640625" style="405" customWidth="1"/>
    <col min="1030" max="1030" width="19.1796875" style="405" customWidth="1"/>
    <col min="1031" max="1031" width="20.54296875" style="405" customWidth="1"/>
    <col min="1032" max="1032" width="26.81640625" style="405" customWidth="1"/>
    <col min="1033" max="1033" width="20.7265625" style="405" customWidth="1"/>
    <col min="1034" max="1035" width="0" style="405" hidden="1" customWidth="1"/>
    <col min="1036" max="1036" width="0.1796875" style="405" customWidth="1"/>
    <col min="1037" max="1037" width="17.7265625" style="405" customWidth="1"/>
    <col min="1038" max="1280" width="9.1796875" style="405"/>
    <col min="1281" max="1281" width="9.1796875" style="405" customWidth="1"/>
    <col min="1282" max="1282" width="8.81640625" style="405" customWidth="1"/>
    <col min="1283" max="1284" width="9.26953125" style="405" customWidth="1"/>
    <col min="1285" max="1285" width="8.81640625" style="405" customWidth="1"/>
    <col min="1286" max="1286" width="19.1796875" style="405" customWidth="1"/>
    <col min="1287" max="1287" width="20.54296875" style="405" customWidth="1"/>
    <col min="1288" max="1288" width="26.81640625" style="405" customWidth="1"/>
    <col min="1289" max="1289" width="20.7265625" style="405" customWidth="1"/>
    <col min="1290" max="1291" width="0" style="405" hidden="1" customWidth="1"/>
    <col min="1292" max="1292" width="0.1796875" style="405" customWidth="1"/>
    <col min="1293" max="1293" width="17.7265625" style="405" customWidth="1"/>
    <col min="1294" max="1536" width="9.1796875" style="405"/>
    <col min="1537" max="1537" width="9.1796875" style="405" customWidth="1"/>
    <col min="1538" max="1538" width="8.81640625" style="405" customWidth="1"/>
    <col min="1539" max="1540" width="9.26953125" style="405" customWidth="1"/>
    <col min="1541" max="1541" width="8.81640625" style="405" customWidth="1"/>
    <col min="1542" max="1542" width="19.1796875" style="405" customWidth="1"/>
    <col min="1543" max="1543" width="20.54296875" style="405" customWidth="1"/>
    <col min="1544" max="1544" width="26.81640625" style="405" customWidth="1"/>
    <col min="1545" max="1545" width="20.7265625" style="405" customWidth="1"/>
    <col min="1546" max="1547" width="0" style="405" hidden="1" customWidth="1"/>
    <col min="1548" max="1548" width="0.1796875" style="405" customWidth="1"/>
    <col min="1549" max="1549" width="17.7265625" style="405" customWidth="1"/>
    <col min="1550" max="1792" width="9.1796875" style="405"/>
    <col min="1793" max="1793" width="9.1796875" style="405" customWidth="1"/>
    <col min="1794" max="1794" width="8.81640625" style="405" customWidth="1"/>
    <col min="1795" max="1796" width="9.26953125" style="405" customWidth="1"/>
    <col min="1797" max="1797" width="8.81640625" style="405" customWidth="1"/>
    <col min="1798" max="1798" width="19.1796875" style="405" customWidth="1"/>
    <col min="1799" max="1799" width="20.54296875" style="405" customWidth="1"/>
    <col min="1800" max="1800" width="26.81640625" style="405" customWidth="1"/>
    <col min="1801" max="1801" width="20.7265625" style="405" customWidth="1"/>
    <col min="1802" max="1803" width="0" style="405" hidden="1" customWidth="1"/>
    <col min="1804" max="1804" width="0.1796875" style="405" customWidth="1"/>
    <col min="1805" max="1805" width="17.7265625" style="405" customWidth="1"/>
    <col min="1806" max="2048" width="9.1796875" style="405"/>
    <col min="2049" max="2049" width="9.1796875" style="405" customWidth="1"/>
    <col min="2050" max="2050" width="8.81640625" style="405" customWidth="1"/>
    <col min="2051" max="2052" width="9.26953125" style="405" customWidth="1"/>
    <col min="2053" max="2053" width="8.81640625" style="405" customWidth="1"/>
    <col min="2054" max="2054" width="19.1796875" style="405" customWidth="1"/>
    <col min="2055" max="2055" width="20.54296875" style="405" customWidth="1"/>
    <col min="2056" max="2056" width="26.81640625" style="405" customWidth="1"/>
    <col min="2057" max="2057" width="20.7265625" style="405" customWidth="1"/>
    <col min="2058" max="2059" width="0" style="405" hidden="1" customWidth="1"/>
    <col min="2060" max="2060" width="0.1796875" style="405" customWidth="1"/>
    <col min="2061" max="2061" width="17.7265625" style="405" customWidth="1"/>
    <col min="2062" max="2304" width="9.1796875" style="405"/>
    <col min="2305" max="2305" width="9.1796875" style="405" customWidth="1"/>
    <col min="2306" max="2306" width="8.81640625" style="405" customWidth="1"/>
    <col min="2307" max="2308" width="9.26953125" style="405" customWidth="1"/>
    <col min="2309" max="2309" width="8.81640625" style="405" customWidth="1"/>
    <col min="2310" max="2310" width="19.1796875" style="405" customWidth="1"/>
    <col min="2311" max="2311" width="20.54296875" style="405" customWidth="1"/>
    <col min="2312" max="2312" width="26.81640625" style="405" customWidth="1"/>
    <col min="2313" max="2313" width="20.7265625" style="405" customWidth="1"/>
    <col min="2314" max="2315" width="0" style="405" hidden="1" customWidth="1"/>
    <col min="2316" max="2316" width="0.1796875" style="405" customWidth="1"/>
    <col min="2317" max="2317" width="17.7265625" style="405" customWidth="1"/>
    <col min="2318" max="2560" width="9.1796875" style="405"/>
    <col min="2561" max="2561" width="9.1796875" style="405" customWidth="1"/>
    <col min="2562" max="2562" width="8.81640625" style="405" customWidth="1"/>
    <col min="2563" max="2564" width="9.26953125" style="405" customWidth="1"/>
    <col min="2565" max="2565" width="8.81640625" style="405" customWidth="1"/>
    <col min="2566" max="2566" width="19.1796875" style="405" customWidth="1"/>
    <col min="2567" max="2567" width="20.54296875" style="405" customWidth="1"/>
    <col min="2568" max="2568" width="26.81640625" style="405" customWidth="1"/>
    <col min="2569" max="2569" width="20.7265625" style="405" customWidth="1"/>
    <col min="2570" max="2571" width="0" style="405" hidden="1" customWidth="1"/>
    <col min="2572" max="2572" width="0.1796875" style="405" customWidth="1"/>
    <col min="2573" max="2573" width="17.7265625" style="405" customWidth="1"/>
    <col min="2574" max="2816" width="9.1796875" style="405"/>
    <col min="2817" max="2817" width="9.1796875" style="405" customWidth="1"/>
    <col min="2818" max="2818" width="8.81640625" style="405" customWidth="1"/>
    <col min="2819" max="2820" width="9.26953125" style="405" customWidth="1"/>
    <col min="2821" max="2821" width="8.81640625" style="405" customWidth="1"/>
    <col min="2822" max="2822" width="19.1796875" style="405" customWidth="1"/>
    <col min="2823" max="2823" width="20.54296875" style="405" customWidth="1"/>
    <col min="2824" max="2824" width="26.81640625" style="405" customWidth="1"/>
    <col min="2825" max="2825" width="20.7265625" style="405" customWidth="1"/>
    <col min="2826" max="2827" width="0" style="405" hidden="1" customWidth="1"/>
    <col min="2828" max="2828" width="0.1796875" style="405" customWidth="1"/>
    <col min="2829" max="2829" width="17.7265625" style="405" customWidth="1"/>
    <col min="2830" max="3072" width="9.1796875" style="405"/>
    <col min="3073" max="3073" width="9.1796875" style="405" customWidth="1"/>
    <col min="3074" max="3074" width="8.81640625" style="405" customWidth="1"/>
    <col min="3075" max="3076" width="9.26953125" style="405" customWidth="1"/>
    <col min="3077" max="3077" width="8.81640625" style="405" customWidth="1"/>
    <col min="3078" max="3078" width="19.1796875" style="405" customWidth="1"/>
    <col min="3079" max="3079" width="20.54296875" style="405" customWidth="1"/>
    <col min="3080" max="3080" width="26.81640625" style="405" customWidth="1"/>
    <col min="3081" max="3081" width="20.7265625" style="405" customWidth="1"/>
    <col min="3082" max="3083" width="0" style="405" hidden="1" customWidth="1"/>
    <col min="3084" max="3084" width="0.1796875" style="405" customWidth="1"/>
    <col min="3085" max="3085" width="17.7265625" style="405" customWidth="1"/>
    <col min="3086" max="3328" width="9.1796875" style="405"/>
    <col min="3329" max="3329" width="9.1796875" style="405" customWidth="1"/>
    <col min="3330" max="3330" width="8.81640625" style="405" customWidth="1"/>
    <col min="3331" max="3332" width="9.26953125" style="405" customWidth="1"/>
    <col min="3333" max="3333" width="8.81640625" style="405" customWidth="1"/>
    <col min="3334" max="3334" width="19.1796875" style="405" customWidth="1"/>
    <col min="3335" max="3335" width="20.54296875" style="405" customWidth="1"/>
    <col min="3336" max="3336" width="26.81640625" style="405" customWidth="1"/>
    <col min="3337" max="3337" width="20.7265625" style="405" customWidth="1"/>
    <col min="3338" max="3339" width="0" style="405" hidden="1" customWidth="1"/>
    <col min="3340" max="3340" width="0.1796875" style="405" customWidth="1"/>
    <col min="3341" max="3341" width="17.7265625" style="405" customWidth="1"/>
    <col min="3342" max="3584" width="9.1796875" style="405"/>
    <col min="3585" max="3585" width="9.1796875" style="405" customWidth="1"/>
    <col min="3586" max="3586" width="8.81640625" style="405" customWidth="1"/>
    <col min="3587" max="3588" width="9.26953125" style="405" customWidth="1"/>
    <col min="3589" max="3589" width="8.81640625" style="405" customWidth="1"/>
    <col min="3590" max="3590" width="19.1796875" style="405" customWidth="1"/>
    <col min="3591" max="3591" width="20.54296875" style="405" customWidth="1"/>
    <col min="3592" max="3592" width="26.81640625" style="405" customWidth="1"/>
    <col min="3593" max="3593" width="20.7265625" style="405" customWidth="1"/>
    <col min="3594" max="3595" width="0" style="405" hidden="1" customWidth="1"/>
    <col min="3596" max="3596" width="0.1796875" style="405" customWidth="1"/>
    <col min="3597" max="3597" width="17.7265625" style="405" customWidth="1"/>
    <col min="3598" max="3840" width="9.1796875" style="405"/>
    <col min="3841" max="3841" width="9.1796875" style="405" customWidth="1"/>
    <col min="3842" max="3842" width="8.81640625" style="405" customWidth="1"/>
    <col min="3843" max="3844" width="9.26953125" style="405" customWidth="1"/>
    <col min="3845" max="3845" width="8.81640625" style="405" customWidth="1"/>
    <col min="3846" max="3846" width="19.1796875" style="405" customWidth="1"/>
    <col min="3847" max="3847" width="20.54296875" style="405" customWidth="1"/>
    <col min="3848" max="3848" width="26.81640625" style="405" customWidth="1"/>
    <col min="3849" max="3849" width="20.7265625" style="405" customWidth="1"/>
    <col min="3850" max="3851" width="0" style="405" hidden="1" customWidth="1"/>
    <col min="3852" max="3852" width="0.1796875" style="405" customWidth="1"/>
    <col min="3853" max="3853" width="17.7265625" style="405" customWidth="1"/>
    <col min="3854" max="4096" width="9.1796875" style="405"/>
    <col min="4097" max="4097" width="9.1796875" style="405" customWidth="1"/>
    <col min="4098" max="4098" width="8.81640625" style="405" customWidth="1"/>
    <col min="4099" max="4100" width="9.26953125" style="405" customWidth="1"/>
    <col min="4101" max="4101" width="8.81640625" style="405" customWidth="1"/>
    <col min="4102" max="4102" width="19.1796875" style="405" customWidth="1"/>
    <col min="4103" max="4103" width="20.54296875" style="405" customWidth="1"/>
    <col min="4104" max="4104" width="26.81640625" style="405" customWidth="1"/>
    <col min="4105" max="4105" width="20.7265625" style="405" customWidth="1"/>
    <col min="4106" max="4107" width="0" style="405" hidden="1" customWidth="1"/>
    <col min="4108" max="4108" width="0.1796875" style="405" customWidth="1"/>
    <col min="4109" max="4109" width="17.7265625" style="405" customWidth="1"/>
    <col min="4110" max="4352" width="9.1796875" style="405"/>
    <col min="4353" max="4353" width="9.1796875" style="405" customWidth="1"/>
    <col min="4354" max="4354" width="8.81640625" style="405" customWidth="1"/>
    <col min="4355" max="4356" width="9.26953125" style="405" customWidth="1"/>
    <col min="4357" max="4357" width="8.81640625" style="405" customWidth="1"/>
    <col min="4358" max="4358" width="19.1796875" style="405" customWidth="1"/>
    <col min="4359" max="4359" width="20.54296875" style="405" customWidth="1"/>
    <col min="4360" max="4360" width="26.81640625" style="405" customWidth="1"/>
    <col min="4361" max="4361" width="20.7265625" style="405" customWidth="1"/>
    <col min="4362" max="4363" width="0" style="405" hidden="1" customWidth="1"/>
    <col min="4364" max="4364" width="0.1796875" style="405" customWidth="1"/>
    <col min="4365" max="4365" width="17.7265625" style="405" customWidth="1"/>
    <col min="4366" max="4608" width="9.1796875" style="405"/>
    <col min="4609" max="4609" width="9.1796875" style="405" customWidth="1"/>
    <col min="4610" max="4610" width="8.81640625" style="405" customWidth="1"/>
    <col min="4611" max="4612" width="9.26953125" style="405" customWidth="1"/>
    <col min="4613" max="4613" width="8.81640625" style="405" customWidth="1"/>
    <col min="4614" max="4614" width="19.1796875" style="405" customWidth="1"/>
    <col min="4615" max="4615" width="20.54296875" style="405" customWidth="1"/>
    <col min="4616" max="4616" width="26.81640625" style="405" customWidth="1"/>
    <col min="4617" max="4617" width="20.7265625" style="405" customWidth="1"/>
    <col min="4618" max="4619" width="0" style="405" hidden="1" customWidth="1"/>
    <col min="4620" max="4620" width="0.1796875" style="405" customWidth="1"/>
    <col min="4621" max="4621" width="17.7265625" style="405" customWidth="1"/>
    <col min="4622" max="4864" width="9.1796875" style="405"/>
    <col min="4865" max="4865" width="9.1796875" style="405" customWidth="1"/>
    <col min="4866" max="4866" width="8.81640625" style="405" customWidth="1"/>
    <col min="4867" max="4868" width="9.26953125" style="405" customWidth="1"/>
    <col min="4869" max="4869" width="8.81640625" style="405" customWidth="1"/>
    <col min="4870" max="4870" width="19.1796875" style="405" customWidth="1"/>
    <col min="4871" max="4871" width="20.54296875" style="405" customWidth="1"/>
    <col min="4872" max="4872" width="26.81640625" style="405" customWidth="1"/>
    <col min="4873" max="4873" width="20.7265625" style="405" customWidth="1"/>
    <col min="4874" max="4875" width="0" style="405" hidden="1" customWidth="1"/>
    <col min="4876" max="4876" width="0.1796875" style="405" customWidth="1"/>
    <col min="4877" max="4877" width="17.7265625" style="405" customWidth="1"/>
    <col min="4878" max="5120" width="9.1796875" style="405"/>
    <col min="5121" max="5121" width="9.1796875" style="405" customWidth="1"/>
    <col min="5122" max="5122" width="8.81640625" style="405" customWidth="1"/>
    <col min="5123" max="5124" width="9.26953125" style="405" customWidth="1"/>
    <col min="5125" max="5125" width="8.81640625" style="405" customWidth="1"/>
    <col min="5126" max="5126" width="19.1796875" style="405" customWidth="1"/>
    <col min="5127" max="5127" width="20.54296875" style="405" customWidth="1"/>
    <col min="5128" max="5128" width="26.81640625" style="405" customWidth="1"/>
    <col min="5129" max="5129" width="20.7265625" style="405" customWidth="1"/>
    <col min="5130" max="5131" width="0" style="405" hidden="1" customWidth="1"/>
    <col min="5132" max="5132" width="0.1796875" style="405" customWidth="1"/>
    <col min="5133" max="5133" width="17.7265625" style="405" customWidth="1"/>
    <col min="5134" max="5376" width="9.1796875" style="405"/>
    <col min="5377" max="5377" width="9.1796875" style="405" customWidth="1"/>
    <col min="5378" max="5378" width="8.81640625" style="405" customWidth="1"/>
    <col min="5379" max="5380" width="9.26953125" style="405" customWidth="1"/>
    <col min="5381" max="5381" width="8.81640625" style="405" customWidth="1"/>
    <col min="5382" max="5382" width="19.1796875" style="405" customWidth="1"/>
    <col min="5383" max="5383" width="20.54296875" style="405" customWidth="1"/>
    <col min="5384" max="5384" width="26.81640625" style="405" customWidth="1"/>
    <col min="5385" max="5385" width="20.7265625" style="405" customWidth="1"/>
    <col min="5386" max="5387" width="0" style="405" hidden="1" customWidth="1"/>
    <col min="5388" max="5388" width="0.1796875" style="405" customWidth="1"/>
    <col min="5389" max="5389" width="17.7265625" style="405" customWidth="1"/>
    <col min="5390" max="5632" width="9.1796875" style="405"/>
    <col min="5633" max="5633" width="9.1796875" style="405" customWidth="1"/>
    <col min="5634" max="5634" width="8.81640625" style="405" customWidth="1"/>
    <col min="5635" max="5636" width="9.26953125" style="405" customWidth="1"/>
    <col min="5637" max="5637" width="8.81640625" style="405" customWidth="1"/>
    <col min="5638" max="5638" width="19.1796875" style="405" customWidth="1"/>
    <col min="5639" max="5639" width="20.54296875" style="405" customWidth="1"/>
    <col min="5640" max="5640" width="26.81640625" style="405" customWidth="1"/>
    <col min="5641" max="5641" width="20.7265625" style="405" customWidth="1"/>
    <col min="5642" max="5643" width="0" style="405" hidden="1" customWidth="1"/>
    <col min="5644" max="5644" width="0.1796875" style="405" customWidth="1"/>
    <col min="5645" max="5645" width="17.7265625" style="405" customWidth="1"/>
    <col min="5646" max="5888" width="9.1796875" style="405"/>
    <col min="5889" max="5889" width="9.1796875" style="405" customWidth="1"/>
    <col min="5890" max="5890" width="8.81640625" style="405" customWidth="1"/>
    <col min="5891" max="5892" width="9.26953125" style="405" customWidth="1"/>
    <col min="5893" max="5893" width="8.81640625" style="405" customWidth="1"/>
    <col min="5894" max="5894" width="19.1796875" style="405" customWidth="1"/>
    <col min="5895" max="5895" width="20.54296875" style="405" customWidth="1"/>
    <col min="5896" max="5896" width="26.81640625" style="405" customWidth="1"/>
    <col min="5897" max="5897" width="20.7265625" style="405" customWidth="1"/>
    <col min="5898" max="5899" width="0" style="405" hidden="1" customWidth="1"/>
    <col min="5900" max="5900" width="0.1796875" style="405" customWidth="1"/>
    <col min="5901" max="5901" width="17.7265625" style="405" customWidth="1"/>
    <col min="5902" max="6144" width="9.1796875" style="405"/>
    <col min="6145" max="6145" width="9.1796875" style="405" customWidth="1"/>
    <col min="6146" max="6146" width="8.81640625" style="405" customWidth="1"/>
    <col min="6147" max="6148" width="9.26953125" style="405" customWidth="1"/>
    <col min="6149" max="6149" width="8.81640625" style="405" customWidth="1"/>
    <col min="6150" max="6150" width="19.1796875" style="405" customWidth="1"/>
    <col min="6151" max="6151" width="20.54296875" style="405" customWidth="1"/>
    <col min="6152" max="6152" width="26.81640625" style="405" customWidth="1"/>
    <col min="6153" max="6153" width="20.7265625" style="405" customWidth="1"/>
    <col min="6154" max="6155" width="0" style="405" hidden="1" customWidth="1"/>
    <col min="6156" max="6156" width="0.1796875" style="405" customWidth="1"/>
    <col min="6157" max="6157" width="17.7265625" style="405" customWidth="1"/>
    <col min="6158" max="6400" width="9.1796875" style="405"/>
    <col min="6401" max="6401" width="9.1796875" style="405" customWidth="1"/>
    <col min="6402" max="6402" width="8.81640625" style="405" customWidth="1"/>
    <col min="6403" max="6404" width="9.26953125" style="405" customWidth="1"/>
    <col min="6405" max="6405" width="8.81640625" style="405" customWidth="1"/>
    <col min="6406" max="6406" width="19.1796875" style="405" customWidth="1"/>
    <col min="6407" max="6407" width="20.54296875" style="405" customWidth="1"/>
    <col min="6408" max="6408" width="26.81640625" style="405" customWidth="1"/>
    <col min="6409" max="6409" width="20.7265625" style="405" customWidth="1"/>
    <col min="6410" max="6411" width="0" style="405" hidden="1" customWidth="1"/>
    <col min="6412" max="6412" width="0.1796875" style="405" customWidth="1"/>
    <col min="6413" max="6413" width="17.7265625" style="405" customWidth="1"/>
    <col min="6414" max="6656" width="9.1796875" style="405"/>
    <col min="6657" max="6657" width="9.1796875" style="405" customWidth="1"/>
    <col min="6658" max="6658" width="8.81640625" style="405" customWidth="1"/>
    <col min="6659" max="6660" width="9.26953125" style="405" customWidth="1"/>
    <col min="6661" max="6661" width="8.81640625" style="405" customWidth="1"/>
    <col min="6662" max="6662" width="19.1796875" style="405" customWidth="1"/>
    <col min="6663" max="6663" width="20.54296875" style="405" customWidth="1"/>
    <col min="6664" max="6664" width="26.81640625" style="405" customWidth="1"/>
    <col min="6665" max="6665" width="20.7265625" style="405" customWidth="1"/>
    <col min="6666" max="6667" width="0" style="405" hidden="1" customWidth="1"/>
    <col min="6668" max="6668" width="0.1796875" style="405" customWidth="1"/>
    <col min="6669" max="6669" width="17.7265625" style="405" customWidth="1"/>
    <col min="6670" max="6912" width="9.1796875" style="405"/>
    <col min="6913" max="6913" width="9.1796875" style="405" customWidth="1"/>
    <col min="6914" max="6914" width="8.81640625" style="405" customWidth="1"/>
    <col min="6915" max="6916" width="9.26953125" style="405" customWidth="1"/>
    <col min="6917" max="6917" width="8.81640625" style="405" customWidth="1"/>
    <col min="6918" max="6918" width="19.1796875" style="405" customWidth="1"/>
    <col min="6919" max="6919" width="20.54296875" style="405" customWidth="1"/>
    <col min="6920" max="6920" width="26.81640625" style="405" customWidth="1"/>
    <col min="6921" max="6921" width="20.7265625" style="405" customWidth="1"/>
    <col min="6922" max="6923" width="0" style="405" hidden="1" customWidth="1"/>
    <col min="6924" max="6924" width="0.1796875" style="405" customWidth="1"/>
    <col min="6925" max="6925" width="17.7265625" style="405" customWidth="1"/>
    <col min="6926" max="7168" width="9.1796875" style="405"/>
    <col min="7169" max="7169" width="9.1796875" style="405" customWidth="1"/>
    <col min="7170" max="7170" width="8.81640625" style="405" customWidth="1"/>
    <col min="7171" max="7172" width="9.26953125" style="405" customWidth="1"/>
    <col min="7173" max="7173" width="8.81640625" style="405" customWidth="1"/>
    <col min="7174" max="7174" width="19.1796875" style="405" customWidth="1"/>
    <col min="7175" max="7175" width="20.54296875" style="405" customWidth="1"/>
    <col min="7176" max="7176" width="26.81640625" style="405" customWidth="1"/>
    <col min="7177" max="7177" width="20.7265625" style="405" customWidth="1"/>
    <col min="7178" max="7179" width="0" style="405" hidden="1" customWidth="1"/>
    <col min="7180" max="7180" width="0.1796875" style="405" customWidth="1"/>
    <col min="7181" max="7181" width="17.7265625" style="405" customWidth="1"/>
    <col min="7182" max="7424" width="9.1796875" style="405"/>
    <col min="7425" max="7425" width="9.1796875" style="405" customWidth="1"/>
    <col min="7426" max="7426" width="8.81640625" style="405" customWidth="1"/>
    <col min="7427" max="7428" width="9.26953125" style="405" customWidth="1"/>
    <col min="7429" max="7429" width="8.81640625" style="405" customWidth="1"/>
    <col min="7430" max="7430" width="19.1796875" style="405" customWidth="1"/>
    <col min="7431" max="7431" width="20.54296875" style="405" customWidth="1"/>
    <col min="7432" max="7432" width="26.81640625" style="405" customWidth="1"/>
    <col min="7433" max="7433" width="20.7265625" style="405" customWidth="1"/>
    <col min="7434" max="7435" width="0" style="405" hidden="1" customWidth="1"/>
    <col min="7436" max="7436" width="0.1796875" style="405" customWidth="1"/>
    <col min="7437" max="7437" width="17.7265625" style="405" customWidth="1"/>
    <col min="7438" max="7680" width="9.1796875" style="405"/>
    <col min="7681" max="7681" width="9.1796875" style="405" customWidth="1"/>
    <col min="7682" max="7682" width="8.81640625" style="405" customWidth="1"/>
    <col min="7683" max="7684" width="9.26953125" style="405" customWidth="1"/>
    <col min="7685" max="7685" width="8.81640625" style="405" customWidth="1"/>
    <col min="7686" max="7686" width="19.1796875" style="405" customWidth="1"/>
    <col min="7687" max="7687" width="20.54296875" style="405" customWidth="1"/>
    <col min="7688" max="7688" width="26.81640625" style="405" customWidth="1"/>
    <col min="7689" max="7689" width="20.7265625" style="405" customWidth="1"/>
    <col min="7690" max="7691" width="0" style="405" hidden="1" customWidth="1"/>
    <col min="7692" max="7692" width="0.1796875" style="405" customWidth="1"/>
    <col min="7693" max="7693" width="17.7265625" style="405" customWidth="1"/>
    <col min="7694" max="7936" width="9.1796875" style="405"/>
    <col min="7937" max="7937" width="9.1796875" style="405" customWidth="1"/>
    <col min="7938" max="7938" width="8.81640625" style="405" customWidth="1"/>
    <col min="7939" max="7940" width="9.26953125" style="405" customWidth="1"/>
    <col min="7941" max="7941" width="8.81640625" style="405" customWidth="1"/>
    <col min="7942" max="7942" width="19.1796875" style="405" customWidth="1"/>
    <col min="7943" max="7943" width="20.54296875" style="405" customWidth="1"/>
    <col min="7944" max="7944" width="26.81640625" style="405" customWidth="1"/>
    <col min="7945" max="7945" width="20.7265625" style="405" customWidth="1"/>
    <col min="7946" max="7947" width="0" style="405" hidden="1" customWidth="1"/>
    <col min="7948" max="7948" width="0.1796875" style="405" customWidth="1"/>
    <col min="7949" max="7949" width="17.7265625" style="405" customWidth="1"/>
    <col min="7950" max="8192" width="9.1796875" style="405"/>
    <col min="8193" max="8193" width="9.1796875" style="405" customWidth="1"/>
    <col min="8194" max="8194" width="8.81640625" style="405" customWidth="1"/>
    <col min="8195" max="8196" width="9.26953125" style="405" customWidth="1"/>
    <col min="8197" max="8197" width="8.81640625" style="405" customWidth="1"/>
    <col min="8198" max="8198" width="19.1796875" style="405" customWidth="1"/>
    <col min="8199" max="8199" width="20.54296875" style="405" customWidth="1"/>
    <col min="8200" max="8200" width="26.81640625" style="405" customWidth="1"/>
    <col min="8201" max="8201" width="20.7265625" style="405" customWidth="1"/>
    <col min="8202" max="8203" width="0" style="405" hidden="1" customWidth="1"/>
    <col min="8204" max="8204" width="0.1796875" style="405" customWidth="1"/>
    <col min="8205" max="8205" width="17.7265625" style="405" customWidth="1"/>
    <col min="8206" max="8448" width="9.1796875" style="405"/>
    <col min="8449" max="8449" width="9.1796875" style="405" customWidth="1"/>
    <col min="8450" max="8450" width="8.81640625" style="405" customWidth="1"/>
    <col min="8451" max="8452" width="9.26953125" style="405" customWidth="1"/>
    <col min="8453" max="8453" width="8.81640625" style="405" customWidth="1"/>
    <col min="8454" max="8454" width="19.1796875" style="405" customWidth="1"/>
    <col min="8455" max="8455" width="20.54296875" style="405" customWidth="1"/>
    <col min="8456" max="8456" width="26.81640625" style="405" customWidth="1"/>
    <col min="8457" max="8457" width="20.7265625" style="405" customWidth="1"/>
    <col min="8458" max="8459" width="0" style="405" hidden="1" customWidth="1"/>
    <col min="8460" max="8460" width="0.1796875" style="405" customWidth="1"/>
    <col min="8461" max="8461" width="17.7265625" style="405" customWidth="1"/>
    <col min="8462" max="8704" width="9.1796875" style="405"/>
    <col min="8705" max="8705" width="9.1796875" style="405" customWidth="1"/>
    <col min="8706" max="8706" width="8.81640625" style="405" customWidth="1"/>
    <col min="8707" max="8708" width="9.26953125" style="405" customWidth="1"/>
    <col min="8709" max="8709" width="8.81640625" style="405" customWidth="1"/>
    <col min="8710" max="8710" width="19.1796875" style="405" customWidth="1"/>
    <col min="8711" max="8711" width="20.54296875" style="405" customWidth="1"/>
    <col min="8712" max="8712" width="26.81640625" style="405" customWidth="1"/>
    <col min="8713" max="8713" width="20.7265625" style="405" customWidth="1"/>
    <col min="8714" max="8715" width="0" style="405" hidden="1" customWidth="1"/>
    <col min="8716" max="8716" width="0.1796875" style="405" customWidth="1"/>
    <col min="8717" max="8717" width="17.7265625" style="405" customWidth="1"/>
    <col min="8718" max="8960" width="9.1796875" style="405"/>
    <col min="8961" max="8961" width="9.1796875" style="405" customWidth="1"/>
    <col min="8962" max="8962" width="8.81640625" style="405" customWidth="1"/>
    <col min="8963" max="8964" width="9.26953125" style="405" customWidth="1"/>
    <col min="8965" max="8965" width="8.81640625" style="405" customWidth="1"/>
    <col min="8966" max="8966" width="19.1796875" style="405" customWidth="1"/>
    <col min="8967" max="8967" width="20.54296875" style="405" customWidth="1"/>
    <col min="8968" max="8968" width="26.81640625" style="405" customWidth="1"/>
    <col min="8969" max="8969" width="20.7265625" style="405" customWidth="1"/>
    <col min="8970" max="8971" width="0" style="405" hidden="1" customWidth="1"/>
    <col min="8972" max="8972" width="0.1796875" style="405" customWidth="1"/>
    <col min="8973" max="8973" width="17.7265625" style="405" customWidth="1"/>
    <col min="8974" max="9216" width="9.1796875" style="405"/>
    <col min="9217" max="9217" width="9.1796875" style="405" customWidth="1"/>
    <col min="9218" max="9218" width="8.81640625" style="405" customWidth="1"/>
    <col min="9219" max="9220" width="9.26953125" style="405" customWidth="1"/>
    <col min="9221" max="9221" width="8.81640625" style="405" customWidth="1"/>
    <col min="9222" max="9222" width="19.1796875" style="405" customWidth="1"/>
    <col min="9223" max="9223" width="20.54296875" style="405" customWidth="1"/>
    <col min="9224" max="9224" width="26.81640625" style="405" customWidth="1"/>
    <col min="9225" max="9225" width="20.7265625" style="405" customWidth="1"/>
    <col min="9226" max="9227" width="0" style="405" hidden="1" customWidth="1"/>
    <col min="9228" max="9228" width="0.1796875" style="405" customWidth="1"/>
    <col min="9229" max="9229" width="17.7265625" style="405" customWidth="1"/>
    <col min="9230" max="9472" width="9.1796875" style="405"/>
    <col min="9473" max="9473" width="9.1796875" style="405" customWidth="1"/>
    <col min="9474" max="9474" width="8.81640625" style="405" customWidth="1"/>
    <col min="9475" max="9476" width="9.26953125" style="405" customWidth="1"/>
    <col min="9477" max="9477" width="8.81640625" style="405" customWidth="1"/>
    <col min="9478" max="9478" width="19.1796875" style="405" customWidth="1"/>
    <col min="9479" max="9479" width="20.54296875" style="405" customWidth="1"/>
    <col min="9480" max="9480" width="26.81640625" style="405" customWidth="1"/>
    <col min="9481" max="9481" width="20.7265625" style="405" customWidth="1"/>
    <col min="9482" max="9483" width="0" style="405" hidden="1" customWidth="1"/>
    <col min="9484" max="9484" width="0.1796875" style="405" customWidth="1"/>
    <col min="9485" max="9485" width="17.7265625" style="405" customWidth="1"/>
    <col min="9486" max="9728" width="9.1796875" style="405"/>
    <col min="9729" max="9729" width="9.1796875" style="405" customWidth="1"/>
    <col min="9730" max="9730" width="8.81640625" style="405" customWidth="1"/>
    <col min="9731" max="9732" width="9.26953125" style="405" customWidth="1"/>
    <col min="9733" max="9733" width="8.81640625" style="405" customWidth="1"/>
    <col min="9734" max="9734" width="19.1796875" style="405" customWidth="1"/>
    <col min="9735" max="9735" width="20.54296875" style="405" customWidth="1"/>
    <col min="9736" max="9736" width="26.81640625" style="405" customWidth="1"/>
    <col min="9737" max="9737" width="20.7265625" style="405" customWidth="1"/>
    <col min="9738" max="9739" width="0" style="405" hidden="1" customWidth="1"/>
    <col min="9740" max="9740" width="0.1796875" style="405" customWidth="1"/>
    <col min="9741" max="9741" width="17.7265625" style="405" customWidth="1"/>
    <col min="9742" max="9984" width="9.1796875" style="405"/>
    <col min="9985" max="9985" width="9.1796875" style="405" customWidth="1"/>
    <col min="9986" max="9986" width="8.81640625" style="405" customWidth="1"/>
    <col min="9987" max="9988" width="9.26953125" style="405" customWidth="1"/>
    <col min="9989" max="9989" width="8.81640625" style="405" customWidth="1"/>
    <col min="9990" max="9990" width="19.1796875" style="405" customWidth="1"/>
    <col min="9991" max="9991" width="20.54296875" style="405" customWidth="1"/>
    <col min="9992" max="9992" width="26.81640625" style="405" customWidth="1"/>
    <col min="9993" max="9993" width="20.7265625" style="405" customWidth="1"/>
    <col min="9994" max="9995" width="0" style="405" hidden="1" customWidth="1"/>
    <col min="9996" max="9996" width="0.1796875" style="405" customWidth="1"/>
    <col min="9997" max="9997" width="17.7265625" style="405" customWidth="1"/>
    <col min="9998" max="10240" width="9.1796875" style="405"/>
    <col min="10241" max="10241" width="9.1796875" style="405" customWidth="1"/>
    <col min="10242" max="10242" width="8.81640625" style="405" customWidth="1"/>
    <col min="10243" max="10244" width="9.26953125" style="405" customWidth="1"/>
    <col min="10245" max="10245" width="8.81640625" style="405" customWidth="1"/>
    <col min="10246" max="10246" width="19.1796875" style="405" customWidth="1"/>
    <col min="10247" max="10247" width="20.54296875" style="405" customWidth="1"/>
    <col min="10248" max="10248" width="26.81640625" style="405" customWidth="1"/>
    <col min="10249" max="10249" width="20.7265625" style="405" customWidth="1"/>
    <col min="10250" max="10251" width="0" style="405" hidden="1" customWidth="1"/>
    <col min="10252" max="10252" width="0.1796875" style="405" customWidth="1"/>
    <col min="10253" max="10253" width="17.7265625" style="405" customWidth="1"/>
    <col min="10254" max="10496" width="9.1796875" style="405"/>
    <col min="10497" max="10497" width="9.1796875" style="405" customWidth="1"/>
    <col min="10498" max="10498" width="8.81640625" style="405" customWidth="1"/>
    <col min="10499" max="10500" width="9.26953125" style="405" customWidth="1"/>
    <col min="10501" max="10501" width="8.81640625" style="405" customWidth="1"/>
    <col min="10502" max="10502" width="19.1796875" style="405" customWidth="1"/>
    <col min="10503" max="10503" width="20.54296875" style="405" customWidth="1"/>
    <col min="10504" max="10504" width="26.81640625" style="405" customWidth="1"/>
    <col min="10505" max="10505" width="20.7265625" style="405" customWidth="1"/>
    <col min="10506" max="10507" width="0" style="405" hidden="1" customWidth="1"/>
    <col min="10508" max="10508" width="0.1796875" style="405" customWidth="1"/>
    <col min="10509" max="10509" width="17.7265625" style="405" customWidth="1"/>
    <col min="10510" max="10752" width="9.1796875" style="405"/>
    <col min="10753" max="10753" width="9.1796875" style="405" customWidth="1"/>
    <col min="10754" max="10754" width="8.81640625" style="405" customWidth="1"/>
    <col min="10755" max="10756" width="9.26953125" style="405" customWidth="1"/>
    <col min="10757" max="10757" width="8.81640625" style="405" customWidth="1"/>
    <col min="10758" max="10758" width="19.1796875" style="405" customWidth="1"/>
    <col min="10759" max="10759" width="20.54296875" style="405" customWidth="1"/>
    <col min="10760" max="10760" width="26.81640625" style="405" customWidth="1"/>
    <col min="10761" max="10761" width="20.7265625" style="405" customWidth="1"/>
    <col min="10762" max="10763" width="0" style="405" hidden="1" customWidth="1"/>
    <col min="10764" max="10764" width="0.1796875" style="405" customWidth="1"/>
    <col min="10765" max="10765" width="17.7265625" style="405" customWidth="1"/>
    <col min="10766" max="11008" width="9.1796875" style="405"/>
    <col min="11009" max="11009" width="9.1796875" style="405" customWidth="1"/>
    <col min="11010" max="11010" width="8.81640625" style="405" customWidth="1"/>
    <col min="11011" max="11012" width="9.26953125" style="405" customWidth="1"/>
    <col min="11013" max="11013" width="8.81640625" style="405" customWidth="1"/>
    <col min="11014" max="11014" width="19.1796875" style="405" customWidth="1"/>
    <col min="11015" max="11015" width="20.54296875" style="405" customWidth="1"/>
    <col min="11016" max="11016" width="26.81640625" style="405" customWidth="1"/>
    <col min="11017" max="11017" width="20.7265625" style="405" customWidth="1"/>
    <col min="11018" max="11019" width="0" style="405" hidden="1" customWidth="1"/>
    <col min="11020" max="11020" width="0.1796875" style="405" customWidth="1"/>
    <col min="11021" max="11021" width="17.7265625" style="405" customWidth="1"/>
    <col min="11022" max="11264" width="9.1796875" style="405"/>
    <col min="11265" max="11265" width="9.1796875" style="405" customWidth="1"/>
    <col min="11266" max="11266" width="8.81640625" style="405" customWidth="1"/>
    <col min="11267" max="11268" width="9.26953125" style="405" customWidth="1"/>
    <col min="11269" max="11269" width="8.81640625" style="405" customWidth="1"/>
    <col min="11270" max="11270" width="19.1796875" style="405" customWidth="1"/>
    <col min="11271" max="11271" width="20.54296875" style="405" customWidth="1"/>
    <col min="11272" max="11272" width="26.81640625" style="405" customWidth="1"/>
    <col min="11273" max="11273" width="20.7265625" style="405" customWidth="1"/>
    <col min="11274" max="11275" width="0" style="405" hidden="1" customWidth="1"/>
    <col min="11276" max="11276" width="0.1796875" style="405" customWidth="1"/>
    <col min="11277" max="11277" width="17.7265625" style="405" customWidth="1"/>
    <col min="11278" max="11520" width="9.1796875" style="405"/>
    <col min="11521" max="11521" width="9.1796875" style="405" customWidth="1"/>
    <col min="11522" max="11522" width="8.81640625" style="405" customWidth="1"/>
    <col min="11523" max="11524" width="9.26953125" style="405" customWidth="1"/>
    <col min="11525" max="11525" width="8.81640625" style="405" customWidth="1"/>
    <col min="11526" max="11526" width="19.1796875" style="405" customWidth="1"/>
    <col min="11527" max="11527" width="20.54296875" style="405" customWidth="1"/>
    <col min="11528" max="11528" width="26.81640625" style="405" customWidth="1"/>
    <col min="11529" max="11529" width="20.7265625" style="405" customWidth="1"/>
    <col min="11530" max="11531" width="0" style="405" hidden="1" customWidth="1"/>
    <col min="11532" max="11532" width="0.1796875" style="405" customWidth="1"/>
    <col min="11533" max="11533" width="17.7265625" style="405" customWidth="1"/>
    <col min="11534" max="11776" width="9.1796875" style="405"/>
    <col min="11777" max="11777" width="9.1796875" style="405" customWidth="1"/>
    <col min="11778" max="11778" width="8.81640625" style="405" customWidth="1"/>
    <col min="11779" max="11780" width="9.26953125" style="405" customWidth="1"/>
    <col min="11781" max="11781" width="8.81640625" style="405" customWidth="1"/>
    <col min="11782" max="11782" width="19.1796875" style="405" customWidth="1"/>
    <col min="11783" max="11783" width="20.54296875" style="405" customWidth="1"/>
    <col min="11784" max="11784" width="26.81640625" style="405" customWidth="1"/>
    <col min="11785" max="11785" width="20.7265625" style="405" customWidth="1"/>
    <col min="11786" max="11787" width="0" style="405" hidden="1" customWidth="1"/>
    <col min="11788" max="11788" width="0.1796875" style="405" customWidth="1"/>
    <col min="11789" max="11789" width="17.7265625" style="405" customWidth="1"/>
    <col min="11790" max="12032" width="9.1796875" style="405"/>
    <col min="12033" max="12033" width="9.1796875" style="405" customWidth="1"/>
    <col min="12034" max="12034" width="8.81640625" style="405" customWidth="1"/>
    <col min="12035" max="12036" width="9.26953125" style="405" customWidth="1"/>
    <col min="12037" max="12037" width="8.81640625" style="405" customWidth="1"/>
    <col min="12038" max="12038" width="19.1796875" style="405" customWidth="1"/>
    <col min="12039" max="12039" width="20.54296875" style="405" customWidth="1"/>
    <col min="12040" max="12040" width="26.81640625" style="405" customWidth="1"/>
    <col min="12041" max="12041" width="20.7265625" style="405" customWidth="1"/>
    <col min="12042" max="12043" width="0" style="405" hidden="1" customWidth="1"/>
    <col min="12044" max="12044" width="0.1796875" style="405" customWidth="1"/>
    <col min="12045" max="12045" width="17.7265625" style="405" customWidth="1"/>
    <col min="12046" max="12288" width="9.1796875" style="405"/>
    <col min="12289" max="12289" width="9.1796875" style="405" customWidth="1"/>
    <col min="12290" max="12290" width="8.81640625" style="405" customWidth="1"/>
    <col min="12291" max="12292" width="9.26953125" style="405" customWidth="1"/>
    <col min="12293" max="12293" width="8.81640625" style="405" customWidth="1"/>
    <col min="12294" max="12294" width="19.1796875" style="405" customWidth="1"/>
    <col min="12295" max="12295" width="20.54296875" style="405" customWidth="1"/>
    <col min="12296" max="12296" width="26.81640625" style="405" customWidth="1"/>
    <col min="12297" max="12297" width="20.7265625" style="405" customWidth="1"/>
    <col min="12298" max="12299" width="0" style="405" hidden="1" customWidth="1"/>
    <col min="12300" max="12300" width="0.1796875" style="405" customWidth="1"/>
    <col min="12301" max="12301" width="17.7265625" style="405" customWidth="1"/>
    <col min="12302" max="12544" width="9.1796875" style="405"/>
    <col min="12545" max="12545" width="9.1796875" style="405" customWidth="1"/>
    <col min="12546" max="12546" width="8.81640625" style="405" customWidth="1"/>
    <col min="12547" max="12548" width="9.26953125" style="405" customWidth="1"/>
    <col min="12549" max="12549" width="8.81640625" style="405" customWidth="1"/>
    <col min="12550" max="12550" width="19.1796875" style="405" customWidth="1"/>
    <col min="12551" max="12551" width="20.54296875" style="405" customWidth="1"/>
    <col min="12552" max="12552" width="26.81640625" style="405" customWidth="1"/>
    <col min="12553" max="12553" width="20.7265625" style="405" customWidth="1"/>
    <col min="12554" max="12555" width="0" style="405" hidden="1" customWidth="1"/>
    <col min="12556" max="12556" width="0.1796875" style="405" customWidth="1"/>
    <col min="12557" max="12557" width="17.7265625" style="405" customWidth="1"/>
    <col min="12558" max="12800" width="9.1796875" style="405"/>
    <col min="12801" max="12801" width="9.1796875" style="405" customWidth="1"/>
    <col min="12802" max="12802" width="8.81640625" style="405" customWidth="1"/>
    <col min="12803" max="12804" width="9.26953125" style="405" customWidth="1"/>
    <col min="12805" max="12805" width="8.81640625" style="405" customWidth="1"/>
    <col min="12806" max="12806" width="19.1796875" style="405" customWidth="1"/>
    <col min="12807" max="12807" width="20.54296875" style="405" customWidth="1"/>
    <col min="12808" max="12808" width="26.81640625" style="405" customWidth="1"/>
    <col min="12809" max="12809" width="20.7265625" style="405" customWidth="1"/>
    <col min="12810" max="12811" width="0" style="405" hidden="1" customWidth="1"/>
    <col min="12812" max="12812" width="0.1796875" style="405" customWidth="1"/>
    <col min="12813" max="12813" width="17.7265625" style="405" customWidth="1"/>
    <col min="12814" max="13056" width="9.1796875" style="405"/>
    <col min="13057" max="13057" width="9.1796875" style="405" customWidth="1"/>
    <col min="13058" max="13058" width="8.81640625" style="405" customWidth="1"/>
    <col min="13059" max="13060" width="9.26953125" style="405" customWidth="1"/>
    <col min="13061" max="13061" width="8.81640625" style="405" customWidth="1"/>
    <col min="13062" max="13062" width="19.1796875" style="405" customWidth="1"/>
    <col min="13063" max="13063" width="20.54296875" style="405" customWidth="1"/>
    <col min="13064" max="13064" width="26.81640625" style="405" customWidth="1"/>
    <col min="13065" max="13065" width="20.7265625" style="405" customWidth="1"/>
    <col min="13066" max="13067" width="0" style="405" hidden="1" customWidth="1"/>
    <col min="13068" max="13068" width="0.1796875" style="405" customWidth="1"/>
    <col min="13069" max="13069" width="17.7265625" style="405" customWidth="1"/>
    <col min="13070" max="13312" width="9.1796875" style="405"/>
    <col min="13313" max="13313" width="9.1796875" style="405" customWidth="1"/>
    <col min="13314" max="13314" width="8.81640625" style="405" customWidth="1"/>
    <col min="13315" max="13316" width="9.26953125" style="405" customWidth="1"/>
    <col min="13317" max="13317" width="8.81640625" style="405" customWidth="1"/>
    <col min="13318" max="13318" width="19.1796875" style="405" customWidth="1"/>
    <col min="13319" max="13319" width="20.54296875" style="405" customWidth="1"/>
    <col min="13320" max="13320" width="26.81640625" style="405" customWidth="1"/>
    <col min="13321" max="13321" width="20.7265625" style="405" customWidth="1"/>
    <col min="13322" max="13323" width="0" style="405" hidden="1" customWidth="1"/>
    <col min="13324" max="13324" width="0.1796875" style="405" customWidth="1"/>
    <col min="13325" max="13325" width="17.7265625" style="405" customWidth="1"/>
    <col min="13326" max="13568" width="9.1796875" style="405"/>
    <col min="13569" max="13569" width="9.1796875" style="405" customWidth="1"/>
    <col min="13570" max="13570" width="8.81640625" style="405" customWidth="1"/>
    <col min="13571" max="13572" width="9.26953125" style="405" customWidth="1"/>
    <col min="13573" max="13573" width="8.81640625" style="405" customWidth="1"/>
    <col min="13574" max="13574" width="19.1796875" style="405" customWidth="1"/>
    <col min="13575" max="13575" width="20.54296875" style="405" customWidth="1"/>
    <col min="13576" max="13576" width="26.81640625" style="405" customWidth="1"/>
    <col min="13577" max="13577" width="20.7265625" style="405" customWidth="1"/>
    <col min="13578" max="13579" width="0" style="405" hidden="1" customWidth="1"/>
    <col min="13580" max="13580" width="0.1796875" style="405" customWidth="1"/>
    <col min="13581" max="13581" width="17.7265625" style="405" customWidth="1"/>
    <col min="13582" max="13824" width="9.1796875" style="405"/>
    <col min="13825" max="13825" width="9.1796875" style="405" customWidth="1"/>
    <col min="13826" max="13826" width="8.81640625" style="405" customWidth="1"/>
    <col min="13827" max="13828" width="9.26953125" style="405" customWidth="1"/>
    <col min="13829" max="13829" width="8.81640625" style="405" customWidth="1"/>
    <col min="13830" max="13830" width="19.1796875" style="405" customWidth="1"/>
    <col min="13831" max="13831" width="20.54296875" style="405" customWidth="1"/>
    <col min="13832" max="13832" width="26.81640625" style="405" customWidth="1"/>
    <col min="13833" max="13833" width="20.7265625" style="405" customWidth="1"/>
    <col min="13834" max="13835" width="0" style="405" hidden="1" customWidth="1"/>
    <col min="13836" max="13836" width="0.1796875" style="405" customWidth="1"/>
    <col min="13837" max="13837" width="17.7265625" style="405" customWidth="1"/>
    <col min="13838" max="14080" width="9.1796875" style="405"/>
    <col min="14081" max="14081" width="9.1796875" style="405" customWidth="1"/>
    <col min="14082" max="14082" width="8.81640625" style="405" customWidth="1"/>
    <col min="14083" max="14084" width="9.26953125" style="405" customWidth="1"/>
    <col min="14085" max="14085" width="8.81640625" style="405" customWidth="1"/>
    <col min="14086" max="14086" width="19.1796875" style="405" customWidth="1"/>
    <col min="14087" max="14087" width="20.54296875" style="405" customWidth="1"/>
    <col min="14088" max="14088" width="26.81640625" style="405" customWidth="1"/>
    <col min="14089" max="14089" width="20.7265625" style="405" customWidth="1"/>
    <col min="14090" max="14091" width="0" style="405" hidden="1" customWidth="1"/>
    <col min="14092" max="14092" width="0.1796875" style="405" customWidth="1"/>
    <col min="14093" max="14093" width="17.7265625" style="405" customWidth="1"/>
    <col min="14094" max="14336" width="9.1796875" style="405"/>
    <col min="14337" max="14337" width="9.1796875" style="405" customWidth="1"/>
    <col min="14338" max="14338" width="8.81640625" style="405" customWidth="1"/>
    <col min="14339" max="14340" width="9.26953125" style="405" customWidth="1"/>
    <col min="14341" max="14341" width="8.81640625" style="405" customWidth="1"/>
    <col min="14342" max="14342" width="19.1796875" style="405" customWidth="1"/>
    <col min="14343" max="14343" width="20.54296875" style="405" customWidth="1"/>
    <col min="14344" max="14344" width="26.81640625" style="405" customWidth="1"/>
    <col min="14345" max="14345" width="20.7265625" style="405" customWidth="1"/>
    <col min="14346" max="14347" width="0" style="405" hidden="1" customWidth="1"/>
    <col min="14348" max="14348" width="0.1796875" style="405" customWidth="1"/>
    <col min="14349" max="14349" width="17.7265625" style="405" customWidth="1"/>
    <col min="14350" max="14592" width="9.1796875" style="405"/>
    <col min="14593" max="14593" width="9.1796875" style="405" customWidth="1"/>
    <col min="14594" max="14594" width="8.81640625" style="405" customWidth="1"/>
    <col min="14595" max="14596" width="9.26953125" style="405" customWidth="1"/>
    <col min="14597" max="14597" width="8.81640625" style="405" customWidth="1"/>
    <col min="14598" max="14598" width="19.1796875" style="405" customWidth="1"/>
    <col min="14599" max="14599" width="20.54296875" style="405" customWidth="1"/>
    <col min="14600" max="14600" width="26.81640625" style="405" customWidth="1"/>
    <col min="14601" max="14601" width="20.7265625" style="405" customWidth="1"/>
    <col min="14602" max="14603" width="0" style="405" hidden="1" customWidth="1"/>
    <col min="14604" max="14604" width="0.1796875" style="405" customWidth="1"/>
    <col min="14605" max="14605" width="17.7265625" style="405" customWidth="1"/>
    <col min="14606" max="14848" width="9.1796875" style="405"/>
    <col min="14849" max="14849" width="9.1796875" style="405" customWidth="1"/>
    <col min="14850" max="14850" width="8.81640625" style="405" customWidth="1"/>
    <col min="14851" max="14852" width="9.26953125" style="405" customWidth="1"/>
    <col min="14853" max="14853" width="8.81640625" style="405" customWidth="1"/>
    <col min="14854" max="14854" width="19.1796875" style="405" customWidth="1"/>
    <col min="14855" max="14855" width="20.54296875" style="405" customWidth="1"/>
    <col min="14856" max="14856" width="26.81640625" style="405" customWidth="1"/>
    <col min="14857" max="14857" width="20.7265625" style="405" customWidth="1"/>
    <col min="14858" max="14859" width="0" style="405" hidden="1" customWidth="1"/>
    <col min="14860" max="14860" width="0.1796875" style="405" customWidth="1"/>
    <col min="14861" max="14861" width="17.7265625" style="405" customWidth="1"/>
    <col min="14862" max="15104" width="9.1796875" style="405"/>
    <col min="15105" max="15105" width="9.1796875" style="405" customWidth="1"/>
    <col min="15106" max="15106" width="8.81640625" style="405" customWidth="1"/>
    <col min="15107" max="15108" width="9.26953125" style="405" customWidth="1"/>
    <col min="15109" max="15109" width="8.81640625" style="405" customWidth="1"/>
    <col min="15110" max="15110" width="19.1796875" style="405" customWidth="1"/>
    <col min="15111" max="15111" width="20.54296875" style="405" customWidth="1"/>
    <col min="15112" max="15112" width="26.81640625" style="405" customWidth="1"/>
    <col min="15113" max="15113" width="20.7265625" style="405" customWidth="1"/>
    <col min="15114" max="15115" width="0" style="405" hidden="1" customWidth="1"/>
    <col min="15116" max="15116" width="0.1796875" style="405" customWidth="1"/>
    <col min="15117" max="15117" width="17.7265625" style="405" customWidth="1"/>
    <col min="15118" max="15360" width="9.1796875" style="405"/>
    <col min="15361" max="15361" width="9.1796875" style="405" customWidth="1"/>
    <col min="15362" max="15362" width="8.81640625" style="405" customWidth="1"/>
    <col min="15363" max="15364" width="9.26953125" style="405" customWidth="1"/>
    <col min="15365" max="15365" width="8.81640625" style="405" customWidth="1"/>
    <col min="15366" max="15366" width="19.1796875" style="405" customWidth="1"/>
    <col min="15367" max="15367" width="20.54296875" style="405" customWidth="1"/>
    <col min="15368" max="15368" width="26.81640625" style="405" customWidth="1"/>
    <col min="15369" max="15369" width="20.7265625" style="405" customWidth="1"/>
    <col min="15370" max="15371" width="0" style="405" hidden="1" customWidth="1"/>
    <col min="15372" max="15372" width="0.1796875" style="405" customWidth="1"/>
    <col min="15373" max="15373" width="17.7265625" style="405" customWidth="1"/>
    <col min="15374" max="15616" width="9.1796875" style="405"/>
    <col min="15617" max="15617" width="9.1796875" style="405" customWidth="1"/>
    <col min="15618" max="15618" width="8.81640625" style="405" customWidth="1"/>
    <col min="15619" max="15620" width="9.26953125" style="405" customWidth="1"/>
    <col min="15621" max="15621" width="8.81640625" style="405" customWidth="1"/>
    <col min="15622" max="15622" width="19.1796875" style="405" customWidth="1"/>
    <col min="15623" max="15623" width="20.54296875" style="405" customWidth="1"/>
    <col min="15624" max="15624" width="26.81640625" style="405" customWidth="1"/>
    <col min="15625" max="15625" width="20.7265625" style="405" customWidth="1"/>
    <col min="15626" max="15627" width="0" style="405" hidden="1" customWidth="1"/>
    <col min="15628" max="15628" width="0.1796875" style="405" customWidth="1"/>
    <col min="15629" max="15629" width="17.7265625" style="405" customWidth="1"/>
    <col min="15630" max="15872" width="9.1796875" style="405"/>
    <col min="15873" max="15873" width="9.1796875" style="405" customWidth="1"/>
    <col min="15874" max="15874" width="8.81640625" style="405" customWidth="1"/>
    <col min="15875" max="15876" width="9.26953125" style="405" customWidth="1"/>
    <col min="15877" max="15877" width="8.81640625" style="405" customWidth="1"/>
    <col min="15878" max="15878" width="19.1796875" style="405" customWidth="1"/>
    <col min="15879" max="15879" width="20.54296875" style="405" customWidth="1"/>
    <col min="15880" max="15880" width="26.81640625" style="405" customWidth="1"/>
    <col min="15881" max="15881" width="20.7265625" style="405" customWidth="1"/>
    <col min="15882" max="15883" width="0" style="405" hidden="1" customWidth="1"/>
    <col min="15884" max="15884" width="0.1796875" style="405" customWidth="1"/>
    <col min="15885" max="15885" width="17.7265625" style="405" customWidth="1"/>
    <col min="15886" max="16128" width="9.1796875" style="405"/>
    <col min="16129" max="16129" width="9.1796875" style="405" customWidth="1"/>
    <col min="16130" max="16130" width="8.81640625" style="405" customWidth="1"/>
    <col min="16131" max="16132" width="9.26953125" style="405" customWidth="1"/>
    <col min="16133" max="16133" width="8.81640625" style="405" customWidth="1"/>
    <col min="16134" max="16134" width="19.1796875" style="405" customWidth="1"/>
    <col min="16135" max="16135" width="20.54296875" style="405" customWidth="1"/>
    <col min="16136" max="16136" width="26.81640625" style="405" customWidth="1"/>
    <col min="16137" max="16137" width="20.7265625" style="405" customWidth="1"/>
    <col min="16138" max="16139" width="0" style="405" hidden="1" customWidth="1"/>
    <col min="16140" max="16140" width="0.1796875" style="405" customWidth="1"/>
    <col min="16141" max="16141" width="17.7265625" style="405" customWidth="1"/>
    <col min="16142" max="16384" width="9.1796875" style="405"/>
  </cols>
  <sheetData>
    <row r="1" spans="1:9" ht="22" customHeight="1">
      <c r="A1" s="1097" t="str">
        <f>DETAILS!A2</f>
        <v xml:space="preserve">વિકલ્પ - 1  </v>
      </c>
      <c r="B1" s="1098"/>
      <c r="C1" s="1099"/>
      <c r="D1" s="403"/>
      <c r="E1" s="403"/>
      <c r="F1" s="403"/>
      <c r="G1" s="403"/>
      <c r="H1" s="403"/>
      <c r="I1" s="404"/>
    </row>
    <row r="2" spans="1:9" ht="22" customHeight="1" thickBot="1">
      <c r="A2" s="1100" t="str">
        <f>DETAILS!A3</f>
        <v>OLD FORMAT</v>
      </c>
      <c r="B2" s="1101"/>
      <c r="C2" s="1102"/>
      <c r="D2" s="406"/>
      <c r="E2" s="406"/>
      <c r="F2" s="406"/>
      <c r="G2" s="406"/>
      <c r="H2" s="406"/>
      <c r="I2" s="407"/>
    </row>
    <row r="3" spans="1:9" ht="15" customHeight="1">
      <c r="A3" s="1103" t="s">
        <v>510</v>
      </c>
      <c r="B3" s="1104"/>
      <c r="C3" s="1104"/>
      <c r="D3" s="1104"/>
      <c r="E3" s="1104"/>
      <c r="F3" s="1104"/>
      <c r="G3" s="1104"/>
      <c r="H3" s="1104"/>
      <c r="I3" s="1105"/>
    </row>
    <row r="4" spans="1:9" ht="15" customHeight="1" thickBot="1">
      <c r="A4" s="1106" t="s">
        <v>511</v>
      </c>
      <c r="B4" s="1107"/>
      <c r="C4" s="1107"/>
      <c r="D4" s="1107"/>
      <c r="E4" s="1107"/>
      <c r="F4" s="1107"/>
      <c r="G4" s="1107"/>
      <c r="H4" s="1107"/>
      <c r="I4" s="1108"/>
    </row>
    <row r="5" spans="1:9" ht="2.25" customHeight="1">
      <c r="A5" s="1109"/>
      <c r="B5" s="1110"/>
      <c r="C5" s="1110"/>
      <c r="D5" s="1110"/>
      <c r="E5" s="1110"/>
      <c r="F5" s="1110"/>
      <c r="G5" s="1110"/>
      <c r="H5" s="1110"/>
      <c r="I5" s="1111"/>
    </row>
    <row r="6" spans="1:9" ht="20.149999999999999" customHeight="1">
      <c r="A6" s="1112" t="s">
        <v>512</v>
      </c>
      <c r="B6" s="1113"/>
      <c r="C6" s="1113"/>
      <c r="D6" s="1113"/>
      <c r="E6" s="1113"/>
      <c r="F6" s="1113"/>
      <c r="G6" s="1113" t="s">
        <v>513</v>
      </c>
      <c r="H6" s="1113"/>
      <c r="I6" s="1114"/>
    </row>
    <row r="7" spans="1:9" ht="15" customHeight="1">
      <c r="A7" s="1115"/>
      <c r="B7" s="1116"/>
      <c r="C7" s="1116"/>
      <c r="D7" s="1116"/>
      <c r="E7" s="1116"/>
      <c r="F7" s="1116"/>
      <c r="G7" s="1116">
        <f>+DETAILS!B20</f>
        <v>0</v>
      </c>
      <c r="H7" s="1116"/>
      <c r="I7" s="1124"/>
    </row>
    <row r="8" spans="1:9" ht="15" customHeight="1">
      <c r="A8" s="1115"/>
      <c r="B8" s="1116"/>
      <c r="C8" s="1116"/>
      <c r="D8" s="1116"/>
      <c r="E8" s="1116"/>
      <c r="F8" s="1116"/>
      <c r="G8" s="1116">
        <f>+DETAILS!B21</f>
        <v>0</v>
      </c>
      <c r="H8" s="1116"/>
      <c r="I8" s="1124"/>
    </row>
    <row r="9" spans="1:9" ht="15" customHeight="1">
      <c r="A9" s="1115"/>
      <c r="B9" s="1116"/>
      <c r="C9" s="1116"/>
      <c r="D9" s="1116"/>
      <c r="E9" s="1116"/>
      <c r="F9" s="1116"/>
      <c r="G9" s="1116">
        <f>+DETAILS!B22</f>
        <v>0</v>
      </c>
      <c r="H9" s="1116"/>
      <c r="I9" s="1124"/>
    </row>
    <row r="10" spans="1:9" ht="15" customHeight="1">
      <c r="A10" s="1115" t="e">
        <f>+[2]DETAILS!B7</f>
        <v>#REF!</v>
      </c>
      <c r="B10" s="1116"/>
      <c r="C10" s="1116"/>
      <c r="D10" s="1116"/>
      <c r="E10" s="1116"/>
      <c r="F10" s="1116"/>
      <c r="G10" s="1117">
        <f>DETAILS!B23</f>
        <v>0</v>
      </c>
      <c r="H10" s="1117"/>
      <c r="I10" s="1118"/>
    </row>
    <row r="11" spans="1:9" ht="15" customHeight="1">
      <c r="A11" s="1119" t="s">
        <v>514</v>
      </c>
      <c r="B11" s="1120"/>
      <c r="C11" s="1120"/>
      <c r="D11" s="1120" t="s">
        <v>515</v>
      </c>
      <c r="E11" s="1120"/>
      <c r="F11" s="1120"/>
      <c r="G11" s="1120" t="s">
        <v>516</v>
      </c>
      <c r="H11" s="1120"/>
      <c r="I11" s="1121"/>
    </row>
    <row r="12" spans="1:9" ht="15" customHeight="1">
      <c r="A12" s="1119"/>
      <c r="B12" s="1120"/>
      <c r="C12" s="1120"/>
      <c r="D12" s="1122">
        <f>DETAILS!B10</f>
        <v>0</v>
      </c>
      <c r="E12" s="1122"/>
      <c r="F12" s="1122"/>
      <c r="G12" s="1122">
        <f>+DETAILS!B24</f>
        <v>0</v>
      </c>
      <c r="H12" s="1122"/>
      <c r="I12" s="1123"/>
    </row>
    <row r="13" spans="1:9" ht="15" customHeight="1">
      <c r="A13" s="1127" t="s">
        <v>517</v>
      </c>
      <c r="B13" s="1128"/>
      <c r="C13" s="1128"/>
      <c r="D13" s="1128"/>
      <c r="E13" s="1128"/>
      <c r="F13" s="1128"/>
      <c r="G13" s="1129" t="s">
        <v>518</v>
      </c>
      <c r="H13" s="1129"/>
      <c r="I13" s="1121" t="s">
        <v>519</v>
      </c>
    </row>
    <row r="14" spans="1:9" ht="15" customHeight="1">
      <c r="A14" s="1127"/>
      <c r="B14" s="1128"/>
      <c r="C14" s="1128"/>
      <c r="D14" s="1128"/>
      <c r="E14" s="1128"/>
      <c r="F14" s="1128"/>
      <c r="G14" s="1129"/>
      <c r="H14" s="1129"/>
      <c r="I14" s="1121"/>
    </row>
    <row r="15" spans="1:9" ht="15" customHeight="1">
      <c r="A15" s="1127"/>
      <c r="B15" s="1128"/>
      <c r="C15" s="1128"/>
      <c r="D15" s="1128"/>
      <c r="E15" s="1128"/>
      <c r="F15" s="1128"/>
      <c r="G15" s="408" t="s">
        <v>520</v>
      </c>
      <c r="H15" s="409" t="s">
        <v>521</v>
      </c>
      <c r="I15" s="410" t="str">
        <f>DETAILS!B11</f>
        <v>2024-25</v>
      </c>
    </row>
    <row r="16" spans="1:9" ht="15" customHeight="1">
      <c r="A16" s="1125" t="s">
        <v>522</v>
      </c>
      <c r="B16" s="1126"/>
      <c r="C16" s="1126"/>
      <c r="D16" s="1126" t="s">
        <v>523</v>
      </c>
      <c r="E16" s="1126"/>
      <c r="F16" s="1126"/>
      <c r="G16" s="411" t="str">
        <f>+DETAILS!B14</f>
        <v>01-04-2023</v>
      </c>
      <c r="H16" s="411" t="str">
        <f>+DETAILS!B15</f>
        <v>31-03-2024</v>
      </c>
      <c r="I16" s="412"/>
    </row>
    <row r="17" spans="1:9" ht="15" customHeight="1">
      <c r="A17" s="1125" t="s">
        <v>524</v>
      </c>
      <c r="B17" s="1126"/>
      <c r="C17" s="1126"/>
      <c r="D17" s="1126" t="s">
        <v>524</v>
      </c>
      <c r="E17" s="1126"/>
      <c r="F17" s="1126"/>
      <c r="G17" s="413" t="s">
        <v>524</v>
      </c>
      <c r="H17" s="411" t="s">
        <v>524</v>
      </c>
      <c r="I17" s="412"/>
    </row>
    <row r="18" spans="1:9" ht="15" customHeight="1">
      <c r="A18" s="1125" t="s">
        <v>524</v>
      </c>
      <c r="B18" s="1126"/>
      <c r="C18" s="1126"/>
      <c r="D18" s="1126" t="s">
        <v>524</v>
      </c>
      <c r="E18" s="1126"/>
      <c r="F18" s="1126"/>
      <c r="G18" s="413" t="s">
        <v>524</v>
      </c>
      <c r="H18" s="411" t="s">
        <v>524</v>
      </c>
      <c r="I18" s="412"/>
    </row>
    <row r="19" spans="1:9" ht="15" customHeight="1">
      <c r="A19" s="1125" t="s">
        <v>524</v>
      </c>
      <c r="B19" s="1126"/>
      <c r="C19" s="1126"/>
      <c r="D19" s="1126" t="s">
        <v>524</v>
      </c>
      <c r="E19" s="1126"/>
      <c r="F19" s="1126"/>
      <c r="G19" s="413" t="s">
        <v>524</v>
      </c>
      <c r="H19" s="411" t="s">
        <v>524</v>
      </c>
      <c r="I19" s="412"/>
    </row>
    <row r="20" spans="1:9" ht="15" customHeight="1">
      <c r="A20" s="1125" t="s">
        <v>524</v>
      </c>
      <c r="B20" s="1126"/>
      <c r="C20" s="1126"/>
      <c r="D20" s="1126" t="s">
        <v>524</v>
      </c>
      <c r="E20" s="1126"/>
      <c r="F20" s="1126"/>
      <c r="G20" s="413" t="s">
        <v>524</v>
      </c>
      <c r="H20" s="411" t="s">
        <v>524</v>
      </c>
      <c r="I20" s="412"/>
    </row>
    <row r="21" spans="1:9" ht="2.25" customHeight="1">
      <c r="A21" s="414"/>
      <c r="I21" s="418"/>
    </row>
    <row r="22" spans="1:9" ht="27.75" customHeight="1" thickBot="1">
      <c r="A22" s="419"/>
      <c r="G22" s="420"/>
      <c r="H22" s="421"/>
      <c r="I22" s="422"/>
    </row>
    <row r="23" spans="1:9" ht="15" customHeight="1">
      <c r="A23" s="423">
        <v>1</v>
      </c>
      <c r="B23" s="1135" t="s">
        <v>525</v>
      </c>
      <c r="C23" s="1135"/>
      <c r="D23" s="1135"/>
      <c r="E23" s="1135"/>
      <c r="F23" s="1135"/>
      <c r="G23" s="424"/>
      <c r="H23" s="425"/>
      <c r="I23" s="425"/>
    </row>
    <row r="24" spans="1:9" ht="15" customHeight="1">
      <c r="A24" s="414"/>
      <c r="B24" s="1130" t="s">
        <v>526</v>
      </c>
      <c r="C24" s="1130"/>
      <c r="D24" s="1130"/>
      <c r="E24" s="1130"/>
      <c r="F24" s="1130"/>
      <c r="G24" s="426"/>
      <c r="H24" s="427"/>
      <c r="I24" s="427"/>
    </row>
    <row r="25" spans="1:9" ht="15" customHeight="1">
      <c r="A25" s="414"/>
      <c r="B25" s="1130" t="s">
        <v>527</v>
      </c>
      <c r="C25" s="1130"/>
      <c r="D25" s="1130"/>
      <c r="E25" s="1130"/>
      <c r="F25" s="1130"/>
      <c r="G25" s="428">
        <f>ANEXER!Q22</f>
        <v>0</v>
      </c>
      <c r="H25" s="427"/>
      <c r="I25" s="427"/>
    </row>
    <row r="26" spans="1:9" ht="15" customHeight="1">
      <c r="A26" s="414"/>
      <c r="B26" s="1130" t="s">
        <v>528</v>
      </c>
      <c r="C26" s="1130"/>
      <c r="D26" s="1130"/>
      <c r="E26" s="1130"/>
      <c r="F26" s="1130"/>
      <c r="G26" s="429"/>
      <c r="H26" s="427"/>
      <c r="I26" s="427"/>
    </row>
    <row r="27" spans="1:9" ht="15" customHeight="1">
      <c r="A27" s="414"/>
      <c r="B27" s="1130" t="s">
        <v>529</v>
      </c>
      <c r="C27" s="1130"/>
      <c r="D27" s="1130"/>
      <c r="E27" s="1130"/>
      <c r="F27" s="1130"/>
      <c r="G27" s="430">
        <v>0</v>
      </c>
      <c r="H27" s="427"/>
      <c r="I27" s="427"/>
    </row>
    <row r="28" spans="1:9" ht="15" customHeight="1">
      <c r="A28" s="414"/>
      <c r="B28" s="1130" t="s">
        <v>530</v>
      </c>
      <c r="C28" s="1130"/>
      <c r="D28" s="1130"/>
      <c r="E28" s="1130"/>
      <c r="F28" s="1130"/>
      <c r="G28" s="431"/>
      <c r="H28" s="427"/>
      <c r="I28" s="427"/>
    </row>
    <row r="29" spans="1:9" ht="15" customHeight="1">
      <c r="A29" s="414"/>
      <c r="B29" s="1130" t="s">
        <v>531</v>
      </c>
      <c r="C29" s="1130"/>
      <c r="D29" s="1130"/>
      <c r="E29" s="1130"/>
      <c r="F29" s="1130"/>
      <c r="G29" s="430">
        <v>0</v>
      </c>
      <c r="H29" s="427"/>
      <c r="I29" s="427"/>
    </row>
    <row r="30" spans="1:9" ht="2.25" customHeight="1">
      <c r="A30" s="414"/>
      <c r="G30" s="431"/>
      <c r="H30" s="427"/>
      <c r="I30" s="427"/>
    </row>
    <row r="31" spans="1:9" ht="15" customHeight="1">
      <c r="A31" s="414"/>
      <c r="B31" s="1130" t="s">
        <v>532</v>
      </c>
      <c r="C31" s="1130"/>
      <c r="D31" s="1130"/>
      <c r="E31" s="1130"/>
      <c r="F31" s="1130"/>
      <c r="G31" s="430">
        <f>+G25+G27+G29</f>
        <v>0</v>
      </c>
      <c r="H31" s="430">
        <f>+G25+G27+G29</f>
        <v>0</v>
      </c>
      <c r="I31" s="427"/>
    </row>
    <row r="32" spans="1:9" ht="1.5" customHeight="1">
      <c r="A32" s="414"/>
      <c r="G32" s="431"/>
      <c r="H32" s="427"/>
      <c r="I32" s="427"/>
    </row>
    <row r="33" spans="1:9" ht="15" customHeight="1">
      <c r="A33" s="432">
        <v>2</v>
      </c>
      <c r="B33" s="1131" t="s">
        <v>533</v>
      </c>
      <c r="C33" s="1131"/>
      <c r="D33" s="1131"/>
      <c r="E33" s="1131"/>
      <c r="F33" s="1131"/>
      <c r="G33" s="430"/>
      <c r="H33" s="427"/>
      <c r="I33" s="427"/>
    </row>
    <row r="34" spans="1:9" ht="15" customHeight="1">
      <c r="A34" s="432"/>
      <c r="B34" s="1132" t="s">
        <v>534</v>
      </c>
      <c r="C34" s="1132"/>
      <c r="D34" s="1132"/>
      <c r="E34" s="1132"/>
      <c r="F34" s="1132"/>
      <c r="G34" s="433">
        <f>'INCOM CACLULATION'!G24</f>
        <v>0</v>
      </c>
      <c r="H34" s="427"/>
      <c r="I34" s="427"/>
    </row>
    <row r="35" spans="1:9" ht="15" customHeight="1">
      <c r="A35" s="434"/>
      <c r="B35" s="1133" t="s">
        <v>535</v>
      </c>
      <c r="C35" s="1133"/>
      <c r="D35" s="1133"/>
      <c r="E35" s="1133"/>
      <c r="F35" s="1133"/>
      <c r="G35" s="430">
        <f>'INCOM CACLULATION'!G19</f>
        <v>0</v>
      </c>
      <c r="H35" s="427"/>
      <c r="I35" s="427"/>
    </row>
    <row r="36" spans="1:9" ht="15" customHeight="1">
      <c r="A36" s="434"/>
      <c r="B36" s="1133" t="s">
        <v>536</v>
      </c>
      <c r="C36" s="1133"/>
      <c r="D36" s="1133"/>
      <c r="E36" s="1133"/>
      <c r="F36" s="1134"/>
      <c r="G36" s="435">
        <f>'INCOM CACLULATION'!G25</f>
        <v>0</v>
      </c>
      <c r="H36" s="427"/>
      <c r="I36" s="427"/>
    </row>
    <row r="37" spans="1:9" ht="15" customHeight="1">
      <c r="A37" s="432">
        <v>3</v>
      </c>
      <c r="B37" s="1132" t="s">
        <v>537</v>
      </c>
      <c r="C37" s="1132"/>
      <c r="D37" s="1132"/>
      <c r="E37" s="1132"/>
      <c r="F37" s="1132"/>
      <c r="G37" s="431"/>
      <c r="H37" s="430">
        <f>SUM(H31-G34-G35-G36)</f>
        <v>0</v>
      </c>
      <c r="I37" s="427"/>
    </row>
    <row r="38" spans="1:9" ht="1.5" customHeight="1">
      <c r="A38" s="414"/>
      <c r="G38" s="431"/>
      <c r="H38" s="427"/>
      <c r="I38" s="427"/>
    </row>
    <row r="39" spans="1:9" ht="15" customHeight="1">
      <c r="A39" s="432">
        <v>4</v>
      </c>
      <c r="B39" s="1132" t="s">
        <v>538</v>
      </c>
      <c r="C39" s="1132"/>
      <c r="D39" s="1132"/>
      <c r="E39" s="1132"/>
      <c r="F39" s="1132"/>
      <c r="G39" s="431"/>
      <c r="H39" s="427"/>
      <c r="I39" s="427"/>
    </row>
    <row r="40" spans="1:9" ht="1.5" customHeight="1">
      <c r="A40" s="414"/>
      <c r="G40" s="431"/>
      <c r="H40" s="427"/>
      <c r="I40" s="427"/>
    </row>
    <row r="41" spans="1:9" ht="15" customHeight="1">
      <c r="A41" s="414"/>
      <c r="B41" s="1132" t="s">
        <v>539</v>
      </c>
      <c r="C41" s="1132"/>
      <c r="D41" s="1132"/>
      <c r="E41" s="1132"/>
      <c r="F41" s="1132"/>
      <c r="G41" s="430">
        <v>0</v>
      </c>
      <c r="H41" s="427"/>
      <c r="I41" s="427"/>
    </row>
    <row r="42" spans="1:9" ht="15" customHeight="1">
      <c r="A42" s="414"/>
      <c r="B42" s="1132" t="s">
        <v>540</v>
      </c>
      <c r="C42" s="1132"/>
      <c r="D42" s="1132"/>
      <c r="E42" s="1132"/>
      <c r="F42" s="1132"/>
      <c r="G42" s="430">
        <f>DETAILS!B38</f>
        <v>0</v>
      </c>
      <c r="H42" s="427"/>
      <c r="I42" s="427"/>
    </row>
    <row r="43" spans="1:9" ht="1.5" customHeight="1">
      <c r="A43" s="414"/>
      <c r="G43" s="429"/>
      <c r="H43" s="427"/>
      <c r="I43" s="427"/>
    </row>
    <row r="44" spans="1:9" ht="15" customHeight="1">
      <c r="A44" s="432">
        <v>5</v>
      </c>
      <c r="B44" s="1132" t="s">
        <v>541</v>
      </c>
      <c r="C44" s="1132"/>
      <c r="D44" s="1132"/>
      <c r="E44" s="1132"/>
      <c r="F44" s="1132"/>
      <c r="G44" s="429"/>
      <c r="H44" s="430">
        <f>SUM(G41+G42)</f>
        <v>0</v>
      </c>
      <c r="I44" s="427"/>
    </row>
    <row r="45" spans="1:9" ht="1.5" customHeight="1">
      <c r="A45" s="414"/>
      <c r="G45" s="429"/>
      <c r="H45" s="427"/>
      <c r="I45" s="427"/>
    </row>
    <row r="46" spans="1:9" ht="15" customHeight="1">
      <c r="A46" s="432">
        <v>6</v>
      </c>
      <c r="B46" s="1132" t="s">
        <v>542</v>
      </c>
      <c r="C46" s="1132"/>
      <c r="D46" s="1132"/>
      <c r="E46" s="1132"/>
      <c r="F46" s="1132"/>
      <c r="G46" s="429"/>
      <c r="H46" s="427"/>
      <c r="I46" s="427"/>
    </row>
    <row r="47" spans="1:9" ht="15" customHeight="1">
      <c r="A47" s="432"/>
      <c r="B47" s="1132" t="s">
        <v>543</v>
      </c>
      <c r="C47" s="1132"/>
      <c r="D47" s="1132"/>
      <c r="E47" s="1132"/>
      <c r="F47" s="1132"/>
      <c r="G47" s="429"/>
      <c r="H47" s="427"/>
      <c r="I47" s="436">
        <f>SUM(H37-H44)</f>
        <v>0</v>
      </c>
    </row>
    <row r="48" spans="1:9" ht="4.5" customHeight="1">
      <c r="A48" s="414"/>
      <c r="G48" s="429"/>
      <c r="H48" s="427"/>
      <c r="I48" s="427"/>
    </row>
    <row r="49" spans="1:10" ht="15" customHeight="1">
      <c r="A49" s="432">
        <v>7</v>
      </c>
      <c r="B49" s="1132" t="s">
        <v>544</v>
      </c>
      <c r="C49" s="1132"/>
      <c r="D49" s="1132"/>
      <c r="E49" s="1132"/>
      <c r="F49" s="1132"/>
      <c r="G49" s="429"/>
      <c r="H49" s="437"/>
      <c r="I49" s="427"/>
    </row>
    <row r="50" spans="1:10" ht="15" customHeight="1">
      <c r="A50" s="432"/>
      <c r="B50" s="1132" t="s">
        <v>545</v>
      </c>
      <c r="C50" s="1132"/>
      <c r="D50" s="1132"/>
      <c r="E50" s="1132"/>
      <c r="F50" s="1132"/>
      <c r="G50" s="438">
        <f>DETAILS!B44</f>
        <v>0</v>
      </c>
      <c r="H50" s="439"/>
      <c r="I50" s="440">
        <f>G50</f>
        <v>0</v>
      </c>
    </row>
    <row r="51" spans="1:10" ht="15" customHeight="1">
      <c r="A51" s="432"/>
      <c r="B51" s="1132" t="s">
        <v>546</v>
      </c>
      <c r="C51" s="1132"/>
      <c r="D51" s="1132"/>
      <c r="E51" s="1132"/>
      <c r="F51" s="1132"/>
      <c r="G51" s="438">
        <f>DETAILS!B45</f>
        <v>0</v>
      </c>
      <c r="H51" s="439"/>
      <c r="I51" s="440">
        <f>G51</f>
        <v>0</v>
      </c>
    </row>
    <row r="52" spans="1:10" ht="15" customHeight="1">
      <c r="A52" s="432"/>
      <c r="B52" s="1132" t="s">
        <v>547</v>
      </c>
      <c r="C52" s="1132"/>
      <c r="D52" s="1132"/>
      <c r="E52" s="1132"/>
      <c r="F52" s="1132"/>
      <c r="G52" s="438">
        <f>DETAILS!B49</f>
        <v>0</v>
      </c>
      <c r="H52" s="439"/>
      <c r="I52" s="440">
        <f>G52</f>
        <v>0</v>
      </c>
    </row>
    <row r="53" spans="1:10" ht="10.5" customHeight="1">
      <c r="A53" s="434"/>
      <c r="B53" s="1132" t="s">
        <v>548</v>
      </c>
      <c r="C53" s="1132"/>
      <c r="D53" s="1132"/>
      <c r="E53" s="1132"/>
      <c r="F53" s="1132"/>
      <c r="G53" s="438"/>
      <c r="H53" s="439"/>
      <c r="I53" s="283">
        <f>+G53</f>
        <v>0</v>
      </c>
      <c r="J53" s="441">
        <f>+G50+G51+G52</f>
        <v>0</v>
      </c>
    </row>
    <row r="54" spans="1:10" ht="10.5" customHeight="1">
      <c r="A54" s="434"/>
      <c r="B54" s="1132" t="s">
        <v>548</v>
      </c>
      <c r="C54" s="1132"/>
      <c r="D54" s="1132"/>
      <c r="E54" s="1132"/>
      <c r="F54" s="1132"/>
      <c r="G54" s="442"/>
      <c r="H54" s="414"/>
      <c r="I54" s="283">
        <f>+G54</f>
        <v>0</v>
      </c>
    </row>
    <row r="55" spans="1:10" ht="15" customHeight="1" thickBot="1">
      <c r="A55" s="432"/>
      <c r="B55" s="1132" t="s">
        <v>549</v>
      </c>
      <c r="C55" s="1132"/>
      <c r="D55" s="1132"/>
      <c r="E55" s="1132"/>
      <c r="F55" s="1132"/>
      <c r="G55" s="442">
        <f>IF(DETAILS!H10&gt;=200000,200000,DETAILS!H10)</f>
        <v>0</v>
      </c>
      <c r="H55" s="414"/>
      <c r="I55" s="281">
        <f>+-G55</f>
        <v>0</v>
      </c>
      <c r="J55" s="441">
        <f>+G53</f>
        <v>0</v>
      </c>
    </row>
    <row r="56" spans="1:10" ht="21" customHeight="1" thickBot="1">
      <c r="A56" s="443">
        <v>8</v>
      </c>
      <c r="B56" s="1136" t="s">
        <v>550</v>
      </c>
      <c r="C56" s="1136"/>
      <c r="D56" s="1136"/>
      <c r="E56" s="1136"/>
      <c r="F56" s="1136"/>
      <c r="G56" s="444"/>
      <c r="H56" s="445"/>
      <c r="I56" s="446">
        <f>SUM(I47:I55)</f>
        <v>0</v>
      </c>
      <c r="J56" s="441">
        <f>+G54</f>
        <v>0</v>
      </c>
    </row>
    <row r="57" spans="1:10" ht="15" customHeight="1">
      <c r="A57" s="432">
        <v>9</v>
      </c>
      <c r="B57" s="1132" t="s">
        <v>551</v>
      </c>
      <c r="C57" s="1132"/>
      <c r="D57" s="1132"/>
      <c r="E57" s="1132"/>
      <c r="F57" s="1132"/>
      <c r="G57" s="447" t="s">
        <v>552</v>
      </c>
      <c r="H57" s="427" t="s">
        <v>553</v>
      </c>
      <c r="I57" s="427"/>
    </row>
    <row r="58" spans="1:10" ht="12" customHeight="1">
      <c r="A58" s="432"/>
      <c r="B58" s="1137" t="s">
        <v>554</v>
      </c>
      <c r="C58" s="1137"/>
      <c r="D58" s="1137"/>
      <c r="E58" s="1137"/>
      <c r="F58" s="1137"/>
      <c r="G58" s="447" t="s">
        <v>555</v>
      </c>
      <c r="H58" s="427" t="s">
        <v>555</v>
      </c>
      <c r="I58" s="427"/>
    </row>
    <row r="59" spans="1:10" ht="15" customHeight="1">
      <c r="A59" s="414"/>
      <c r="B59" s="1137" t="s">
        <v>556</v>
      </c>
      <c r="C59" s="1137"/>
      <c r="D59" s="1137"/>
      <c r="E59" s="1137"/>
      <c r="F59" s="1137"/>
      <c r="G59" s="448"/>
      <c r="H59" s="449"/>
      <c r="I59" s="427"/>
    </row>
    <row r="60" spans="1:10" ht="14.25" customHeight="1">
      <c r="A60" s="414"/>
      <c r="B60" s="1132" t="s">
        <v>557</v>
      </c>
      <c r="C60" s="1132"/>
      <c r="D60" s="1132"/>
      <c r="E60" s="1132"/>
      <c r="F60" s="1132"/>
      <c r="G60" s="450">
        <f>'INCOM CACLULATION'!F70</f>
        <v>0</v>
      </c>
      <c r="H60" s="450">
        <f>+G60</f>
        <v>0</v>
      </c>
      <c r="I60" s="427"/>
    </row>
    <row r="61" spans="1:10" ht="15" customHeight="1">
      <c r="A61" s="414"/>
      <c r="B61" s="1131" t="s">
        <v>558</v>
      </c>
      <c r="C61" s="1131"/>
      <c r="D61" s="1131"/>
      <c r="E61" s="1131"/>
      <c r="F61" s="1131"/>
      <c r="G61" s="450">
        <f>'INCOM CACLULATION'!F71</f>
        <v>0</v>
      </c>
      <c r="H61" s="450">
        <f>+G61</f>
        <v>0</v>
      </c>
      <c r="I61" s="427"/>
    </row>
    <row r="62" spans="1:10" ht="15" customHeight="1">
      <c r="A62" s="414"/>
      <c r="B62" s="1131" t="s">
        <v>559</v>
      </c>
      <c r="C62" s="1131"/>
      <c r="D62" s="1131"/>
      <c r="E62" s="1131"/>
      <c r="F62" s="1131"/>
      <c r="G62" s="450">
        <f>'INCOM CACLULATION'!F72</f>
        <v>0</v>
      </c>
      <c r="H62" s="450">
        <f t="shared" ref="H62:H83" si="0">+G62</f>
        <v>0</v>
      </c>
      <c r="I62" s="427"/>
    </row>
    <row r="63" spans="1:10" ht="15" customHeight="1">
      <c r="A63" s="414"/>
      <c r="B63" s="1131" t="s">
        <v>560</v>
      </c>
      <c r="C63" s="1131"/>
      <c r="D63" s="1131"/>
      <c r="E63" s="1131"/>
      <c r="F63" s="1131"/>
      <c r="G63" s="450">
        <f>'INCOM CACLULATION'!F73</f>
        <v>0</v>
      </c>
      <c r="H63" s="450">
        <f t="shared" si="0"/>
        <v>0</v>
      </c>
      <c r="I63" s="427"/>
    </row>
    <row r="64" spans="1:10" ht="15" customHeight="1">
      <c r="A64" s="414"/>
      <c r="B64" s="1131" t="s">
        <v>561</v>
      </c>
      <c r="C64" s="1131"/>
      <c r="D64" s="1131"/>
      <c r="E64" s="1131"/>
      <c r="F64" s="1131"/>
      <c r="G64" s="450">
        <f>'INCOM CACLULATION'!F74</f>
        <v>0</v>
      </c>
      <c r="H64" s="450">
        <f t="shared" si="0"/>
        <v>0</v>
      </c>
      <c r="I64" s="427"/>
    </row>
    <row r="65" spans="1:9" ht="15" customHeight="1">
      <c r="A65" s="414"/>
      <c r="B65" s="1131" t="s">
        <v>562</v>
      </c>
      <c r="C65" s="1131"/>
      <c r="D65" s="1131"/>
      <c r="E65" s="1131"/>
      <c r="F65" s="1131"/>
      <c r="G65" s="450">
        <f>'INCOM CACLULATION'!F75</f>
        <v>0</v>
      </c>
      <c r="H65" s="450">
        <f t="shared" si="0"/>
        <v>0</v>
      </c>
      <c r="I65" s="427"/>
    </row>
    <row r="66" spans="1:9" ht="15" customHeight="1">
      <c r="A66" s="414"/>
      <c r="B66" s="1131" t="s">
        <v>563</v>
      </c>
      <c r="C66" s="1131"/>
      <c r="D66" s="1131"/>
      <c r="E66" s="1131"/>
      <c r="F66" s="1131"/>
      <c r="G66" s="450">
        <f>DETAILS!I12</f>
        <v>0</v>
      </c>
      <c r="H66" s="450">
        <f t="shared" si="0"/>
        <v>0</v>
      </c>
      <c r="I66" s="427"/>
    </row>
    <row r="67" spans="1:9" ht="15" customHeight="1">
      <c r="A67" s="414"/>
      <c r="B67" s="1131" t="s">
        <v>564</v>
      </c>
      <c r="C67" s="1131"/>
      <c r="D67" s="1131"/>
      <c r="E67" s="1131"/>
      <c r="F67" s="1131"/>
      <c r="G67" s="450">
        <f>DETAILS!I13</f>
        <v>0</v>
      </c>
      <c r="H67" s="450">
        <f t="shared" si="0"/>
        <v>0</v>
      </c>
      <c r="I67" s="427"/>
    </row>
    <row r="68" spans="1:9" ht="15" customHeight="1">
      <c r="A68" s="414"/>
      <c r="B68" s="451" t="s">
        <v>565</v>
      </c>
      <c r="C68" s="451"/>
      <c r="D68" s="451"/>
      <c r="E68" s="451"/>
      <c r="F68" s="451"/>
      <c r="G68" s="450">
        <f>'INCOM CACLULATION'!F80</f>
        <v>0</v>
      </c>
      <c r="H68" s="450">
        <f t="shared" si="0"/>
        <v>0</v>
      </c>
      <c r="I68" s="427"/>
    </row>
    <row r="69" spans="1:9" ht="15" customHeight="1">
      <c r="A69" s="414"/>
      <c r="B69" s="451" t="s">
        <v>566</v>
      </c>
      <c r="C69" s="451"/>
      <c r="D69" s="451"/>
      <c r="E69" s="451"/>
      <c r="F69" s="451"/>
      <c r="G69" s="450">
        <f>'INCOM CACLULATION'!F81</f>
        <v>0</v>
      </c>
      <c r="H69" s="450">
        <f t="shared" si="0"/>
        <v>0</v>
      </c>
      <c r="I69" s="427"/>
    </row>
    <row r="70" spans="1:9" ht="15" customHeight="1">
      <c r="A70" s="414"/>
      <c r="B70" s="451" t="s">
        <v>567</v>
      </c>
      <c r="C70" s="451"/>
      <c r="D70" s="451"/>
      <c r="E70" s="451"/>
      <c r="F70" s="451"/>
      <c r="G70" s="450">
        <f>'INCOM CACLULATION'!F82</f>
        <v>0</v>
      </c>
      <c r="H70" s="450">
        <f t="shared" si="0"/>
        <v>0</v>
      </c>
      <c r="I70" s="427"/>
    </row>
    <row r="71" spans="1:9" ht="15" customHeight="1">
      <c r="A71" s="414"/>
      <c r="B71" s="451" t="s">
        <v>568</v>
      </c>
      <c r="C71" s="451"/>
      <c r="D71" s="451"/>
      <c r="E71" s="451"/>
      <c r="F71" s="451"/>
      <c r="G71" s="450">
        <f>'INCOM CACLULATION'!F83</f>
        <v>0</v>
      </c>
      <c r="H71" s="450">
        <f t="shared" si="0"/>
        <v>0</v>
      </c>
      <c r="I71" s="427"/>
    </row>
    <row r="72" spans="1:9" ht="15" customHeight="1">
      <c r="A72" s="414"/>
      <c r="B72" s="451" t="s">
        <v>569</v>
      </c>
      <c r="C72" s="451"/>
      <c r="D72" s="451"/>
      <c r="E72" s="451"/>
      <c r="F72" s="451"/>
      <c r="G72" s="450">
        <f>'INCOM CACLULATION'!F84</f>
        <v>0</v>
      </c>
      <c r="H72" s="450">
        <f t="shared" si="0"/>
        <v>0</v>
      </c>
      <c r="I72" s="427"/>
    </row>
    <row r="73" spans="1:9" ht="15" customHeight="1">
      <c r="A73" s="414"/>
      <c r="B73" s="451" t="s">
        <v>570</v>
      </c>
      <c r="C73" s="451"/>
      <c r="D73" s="451"/>
      <c r="E73" s="451"/>
      <c r="F73" s="451"/>
      <c r="G73" s="450">
        <f>'INCOM CACLULATION'!F85</f>
        <v>0</v>
      </c>
      <c r="H73" s="450">
        <f t="shared" si="0"/>
        <v>0</v>
      </c>
      <c r="I73" s="427"/>
    </row>
    <row r="74" spans="1:9" ht="15" customHeight="1">
      <c r="A74" s="414"/>
      <c r="B74" s="451" t="s">
        <v>571</v>
      </c>
      <c r="C74" s="451"/>
      <c r="D74" s="451"/>
      <c r="E74" s="451"/>
      <c r="F74" s="451"/>
      <c r="G74" s="450">
        <f>'INCOM CACLULATION'!F87</f>
        <v>0</v>
      </c>
      <c r="H74" s="450">
        <f t="shared" si="0"/>
        <v>0</v>
      </c>
      <c r="I74" s="427"/>
    </row>
    <row r="75" spans="1:9" ht="15" customHeight="1">
      <c r="A75" s="414"/>
      <c r="B75" s="451" t="s">
        <v>572</v>
      </c>
      <c r="C75" s="451"/>
      <c r="D75" s="451"/>
      <c r="E75" s="451"/>
      <c r="F75" s="451"/>
      <c r="G75" s="450">
        <f>'INCOM CACLULATION'!F89</f>
        <v>0</v>
      </c>
      <c r="H75" s="450">
        <f t="shared" si="0"/>
        <v>0</v>
      </c>
      <c r="I75" s="427"/>
    </row>
    <row r="76" spans="1:9" ht="15" customHeight="1">
      <c r="A76" s="414"/>
      <c r="B76" s="451" t="s">
        <v>573</v>
      </c>
      <c r="C76" s="451"/>
      <c r="D76" s="451"/>
      <c r="E76" s="451"/>
      <c r="F76" s="451"/>
      <c r="G76" s="450">
        <f>'INCOM CACLULATION'!F90</f>
        <v>0</v>
      </c>
      <c r="H76" s="450">
        <f t="shared" si="0"/>
        <v>0</v>
      </c>
      <c r="I76" s="427"/>
    </row>
    <row r="77" spans="1:9" ht="15" customHeight="1">
      <c r="A77" s="414"/>
      <c r="B77" s="451" t="s">
        <v>574</v>
      </c>
      <c r="C77" s="451"/>
      <c r="D77" s="451"/>
      <c r="E77" s="451"/>
      <c r="F77" s="451"/>
      <c r="G77" s="450">
        <v>0</v>
      </c>
      <c r="H77" s="450">
        <v>0</v>
      </c>
      <c r="I77" s="427"/>
    </row>
    <row r="78" spans="1:9" ht="15" customHeight="1">
      <c r="A78" s="414"/>
      <c r="B78" s="451" t="s">
        <v>575</v>
      </c>
      <c r="C78" s="451"/>
      <c r="D78" s="451"/>
      <c r="E78" s="451"/>
      <c r="F78" s="451"/>
      <c r="G78" s="450">
        <f>'INCOM CACLULATION'!F93</f>
        <v>0</v>
      </c>
      <c r="H78" s="450">
        <f t="shared" si="0"/>
        <v>0</v>
      </c>
      <c r="I78" s="427"/>
    </row>
    <row r="79" spans="1:9" ht="15" customHeight="1" thickBot="1">
      <c r="A79" s="452"/>
      <c r="B79" s="453" t="s">
        <v>576</v>
      </c>
      <c r="C79" s="453"/>
      <c r="D79" s="453"/>
      <c r="E79" s="453"/>
      <c r="F79" s="453"/>
      <c r="G79" s="454">
        <f>'INCOM CACLULATION'!F94</f>
        <v>0</v>
      </c>
      <c r="H79" s="454">
        <f t="shared" si="0"/>
        <v>0</v>
      </c>
      <c r="I79" s="455"/>
    </row>
    <row r="80" spans="1:9" ht="15" customHeight="1">
      <c r="A80" s="414"/>
      <c r="B80" s="451" t="s">
        <v>577</v>
      </c>
      <c r="C80" s="451"/>
      <c r="D80" s="451"/>
      <c r="E80" s="451"/>
      <c r="F80" s="451"/>
      <c r="G80" s="436">
        <f>'INCOM CACLULATION'!F95</f>
        <v>0</v>
      </c>
      <c r="H80" s="436">
        <f t="shared" si="0"/>
        <v>0</v>
      </c>
      <c r="I80" s="427"/>
    </row>
    <row r="81" spans="1:10" ht="15" customHeight="1">
      <c r="A81" s="414"/>
      <c r="B81" s="451" t="s">
        <v>578</v>
      </c>
      <c r="C81" s="451"/>
      <c r="D81" s="451"/>
      <c r="E81" s="451"/>
      <c r="F81" s="451"/>
      <c r="G81" s="456">
        <f>'INCOM CACLULATION'!F96</f>
        <v>0</v>
      </c>
      <c r="H81" s="456">
        <f t="shared" si="0"/>
        <v>0</v>
      </c>
      <c r="I81" s="427"/>
    </row>
    <row r="82" spans="1:10" ht="11.15" customHeight="1">
      <c r="B82" s="1131" t="s">
        <v>579</v>
      </c>
      <c r="C82" s="1131"/>
      <c r="D82" s="1131"/>
      <c r="E82" s="1131"/>
      <c r="F82" s="1131"/>
      <c r="G82" s="523">
        <v>0</v>
      </c>
      <c r="H82" s="522">
        <f t="shared" si="0"/>
        <v>0</v>
      </c>
      <c r="I82" s="427"/>
    </row>
    <row r="83" spans="1:10" ht="15" customHeight="1" thickBot="1">
      <c r="A83" s="452"/>
      <c r="B83" s="1138" t="s">
        <v>580</v>
      </c>
      <c r="C83" s="1138"/>
      <c r="D83" s="1138"/>
      <c r="E83" s="1138"/>
      <c r="F83" s="1138"/>
      <c r="G83" s="462">
        <f>SUM(G60:G82)</f>
        <v>0</v>
      </c>
      <c r="H83" s="454">
        <f t="shared" si="0"/>
        <v>0</v>
      </c>
      <c r="I83" s="457">
        <f>IF(H83&lt;=150000,H83,150000)</f>
        <v>0</v>
      </c>
    </row>
    <row r="84" spans="1:10" ht="6" customHeight="1">
      <c r="A84" s="458"/>
      <c r="B84" s="1143"/>
      <c r="C84" s="1143"/>
      <c r="D84" s="1143"/>
      <c r="E84" s="1143"/>
      <c r="F84" s="1143"/>
      <c r="G84" s="459"/>
      <c r="H84" s="459"/>
      <c r="I84" s="425"/>
    </row>
    <row r="85" spans="1:10" ht="15" customHeight="1" thickBot="1">
      <c r="A85" s="414"/>
      <c r="B85" s="1132" t="s">
        <v>581</v>
      </c>
      <c r="C85" s="1132"/>
      <c r="D85" s="1132"/>
      <c r="E85" s="1132"/>
      <c r="F85" s="1132"/>
      <c r="G85" s="436">
        <v>0</v>
      </c>
      <c r="H85" s="436">
        <v>0</v>
      </c>
      <c r="I85" s="457">
        <f>+H85</f>
        <v>0</v>
      </c>
      <c r="J85" s="460">
        <v>100000</v>
      </c>
    </row>
    <row r="86" spans="1:10" ht="6.75" customHeight="1">
      <c r="A86" s="414"/>
      <c r="B86" s="1110"/>
      <c r="C86" s="1110"/>
      <c r="D86" s="1110"/>
      <c r="E86" s="1110"/>
      <c r="F86" s="1110"/>
      <c r="G86" s="456"/>
      <c r="H86" s="456"/>
      <c r="I86" s="427"/>
      <c r="J86" s="461">
        <f>+H83</f>
        <v>0</v>
      </c>
    </row>
    <row r="87" spans="1:10" ht="15" customHeight="1" thickBot="1">
      <c r="A87" s="414"/>
      <c r="B87" s="1132" t="s">
        <v>582</v>
      </c>
      <c r="C87" s="1132"/>
      <c r="D87" s="1132"/>
      <c r="E87" s="1132"/>
      <c r="F87" s="1132"/>
      <c r="G87" s="436">
        <f>DETAILS!G18</f>
        <v>0</v>
      </c>
      <c r="H87" s="457">
        <f>IF(G87&gt;50000,50000,G87)</f>
        <v>0</v>
      </c>
      <c r="I87" s="457">
        <f>+H87</f>
        <v>0</v>
      </c>
      <c r="J87" s="441">
        <f>MIN(J85,J86)</f>
        <v>0</v>
      </c>
    </row>
    <row r="88" spans="1:10" ht="6" customHeight="1">
      <c r="A88" s="414"/>
      <c r="B88" s="1110"/>
      <c r="C88" s="1110"/>
      <c r="D88" s="1110"/>
      <c r="E88" s="1110"/>
      <c r="F88" s="1110"/>
      <c r="G88" s="456"/>
      <c r="H88" s="456"/>
      <c r="I88" s="427"/>
    </row>
    <row r="89" spans="1:10" ht="15" customHeight="1" thickBot="1">
      <c r="A89" s="452"/>
      <c r="B89" s="1138" t="s">
        <v>583</v>
      </c>
      <c r="C89" s="1138"/>
      <c r="D89" s="1138"/>
      <c r="E89" s="1138"/>
      <c r="F89" s="1138"/>
      <c r="G89" s="462">
        <f>SUM(G83:G87)</f>
        <v>0</v>
      </c>
      <c r="H89" s="462">
        <f>SUM(H83:H87)</f>
        <v>0</v>
      </c>
      <c r="I89" s="462">
        <f>SUM(I83:I87)</f>
        <v>0</v>
      </c>
    </row>
    <row r="90" spans="1:10" ht="2.25" customHeight="1" thickBot="1">
      <c r="A90" s="1109"/>
      <c r="B90" s="1110"/>
      <c r="C90" s="1110"/>
      <c r="D90" s="1110"/>
      <c r="E90" s="1110"/>
      <c r="F90" s="1110"/>
      <c r="G90" s="1110"/>
      <c r="H90" s="1110"/>
      <c r="I90" s="1111"/>
    </row>
    <row r="91" spans="1:10" s="464" customFormat="1" ht="15" customHeight="1">
      <c r="A91" s="463"/>
      <c r="B91" s="1139" t="s">
        <v>584</v>
      </c>
      <c r="C91" s="1139"/>
      <c r="D91" s="1139"/>
      <c r="E91" s="1139"/>
      <c r="F91" s="1139"/>
      <c r="G91" s="1139"/>
      <c r="H91" s="1139"/>
      <c r="I91" s="1140"/>
    </row>
    <row r="92" spans="1:10" s="464" customFormat="1" ht="15" customHeight="1">
      <c r="A92" s="465"/>
      <c r="B92" s="1141" t="s">
        <v>585</v>
      </c>
      <c r="C92" s="1141"/>
      <c r="D92" s="1141"/>
      <c r="E92" s="1141"/>
      <c r="F92" s="1141"/>
      <c r="G92" s="1141"/>
      <c r="H92" s="1141"/>
      <c r="I92" s="1142"/>
    </row>
    <row r="93" spans="1:10" s="464" customFormat="1" ht="0.75" customHeight="1" thickBot="1">
      <c r="A93" s="1144" t="s">
        <v>586</v>
      </c>
      <c r="B93" s="1145"/>
      <c r="C93" s="1145"/>
      <c r="D93" s="1145"/>
      <c r="E93" s="1145"/>
      <c r="F93" s="1145"/>
      <c r="G93" s="1145"/>
      <c r="H93" s="1145"/>
      <c r="I93" s="1146"/>
    </row>
    <row r="94" spans="1:10" ht="1.5" customHeight="1" thickBot="1">
      <c r="A94" s="419"/>
      <c r="G94" s="415"/>
      <c r="H94" s="415"/>
      <c r="I94" s="466"/>
    </row>
    <row r="95" spans="1:10" ht="15" customHeight="1">
      <c r="A95" s="458"/>
      <c r="B95" s="1147" t="s">
        <v>587</v>
      </c>
      <c r="C95" s="1147"/>
      <c r="D95" s="1147"/>
      <c r="E95" s="1147"/>
      <c r="F95" s="1147"/>
      <c r="G95" s="467" t="s">
        <v>588</v>
      </c>
      <c r="H95" s="425" t="s">
        <v>553</v>
      </c>
      <c r="I95" s="425"/>
    </row>
    <row r="96" spans="1:10" ht="15" customHeight="1">
      <c r="A96" s="414"/>
      <c r="B96" s="1110" t="s">
        <v>589</v>
      </c>
      <c r="C96" s="1110"/>
      <c r="D96" s="1110"/>
      <c r="E96" s="1148" t="s">
        <v>590</v>
      </c>
      <c r="F96" s="1148"/>
      <c r="G96" s="468" t="s">
        <v>555</v>
      </c>
      <c r="H96" s="469" t="s">
        <v>555</v>
      </c>
      <c r="I96" s="427"/>
    </row>
    <row r="97" spans="1:11" ht="15" customHeight="1">
      <c r="A97" s="414"/>
      <c r="B97" s="1130" t="s">
        <v>591</v>
      </c>
      <c r="C97" s="1130"/>
      <c r="D97" s="1130"/>
      <c r="E97" s="1130"/>
      <c r="F97" s="470">
        <f>DETAILS!G19</f>
        <v>0</v>
      </c>
      <c r="G97" s="430">
        <f>IF(F97&lt;=25000,F97,25000)</f>
        <v>0</v>
      </c>
      <c r="H97" s="430">
        <f t="shared" ref="G97:H106" si="1">+G97</f>
        <v>0</v>
      </c>
      <c r="I97" s="427"/>
    </row>
    <row r="98" spans="1:11" ht="15" customHeight="1">
      <c r="A98" s="414"/>
      <c r="B98" s="1130" t="s">
        <v>592</v>
      </c>
      <c r="C98" s="1130"/>
      <c r="D98" s="1130"/>
      <c r="E98" s="1130"/>
      <c r="F98" s="470">
        <f>DETAILS!G20</f>
        <v>0</v>
      </c>
      <c r="G98" s="430">
        <f>+F98</f>
        <v>0</v>
      </c>
      <c r="H98" s="430">
        <f>+G98</f>
        <v>0</v>
      </c>
      <c r="I98" s="427"/>
    </row>
    <row r="99" spans="1:11" ht="15" customHeight="1">
      <c r="A99" s="414"/>
      <c r="B99" s="1130" t="s">
        <v>593</v>
      </c>
      <c r="C99" s="1130"/>
      <c r="D99" s="1130"/>
      <c r="E99" s="1130"/>
      <c r="F99" s="470">
        <f>DETAILS!G21</f>
        <v>0</v>
      </c>
      <c r="G99" s="430">
        <f t="shared" si="1"/>
        <v>0</v>
      </c>
      <c r="H99" s="430">
        <f t="shared" si="1"/>
        <v>0</v>
      </c>
      <c r="I99" s="427"/>
    </row>
    <row r="100" spans="1:11" ht="15" customHeight="1">
      <c r="A100" s="414"/>
      <c r="B100" s="1130" t="s">
        <v>594</v>
      </c>
      <c r="C100" s="1130"/>
      <c r="D100" s="1130"/>
      <c r="E100" s="1130"/>
      <c r="F100" s="470">
        <f>DETAILS!G22</f>
        <v>0</v>
      </c>
      <c r="G100" s="471">
        <f>+F100</f>
        <v>0</v>
      </c>
      <c r="H100" s="430">
        <f t="shared" si="1"/>
        <v>0</v>
      </c>
      <c r="I100" s="427"/>
    </row>
    <row r="101" spans="1:11" ht="15" customHeight="1">
      <c r="A101" s="414"/>
      <c r="B101" s="1130" t="s">
        <v>595</v>
      </c>
      <c r="C101" s="1130"/>
      <c r="D101" s="1130"/>
      <c r="E101" s="1130"/>
      <c r="F101" s="470">
        <f>DETAILS!G23</f>
        <v>0</v>
      </c>
      <c r="G101" s="471">
        <f>IF(F101&lt;=50000,F101,50000)</f>
        <v>0</v>
      </c>
      <c r="H101" s="430">
        <f>+G101</f>
        <v>0</v>
      </c>
      <c r="I101" s="427"/>
    </row>
    <row r="102" spans="1:11" ht="15" customHeight="1">
      <c r="A102" s="414"/>
      <c r="B102" s="1130" t="s">
        <v>596</v>
      </c>
      <c r="C102" s="1130"/>
      <c r="D102" s="1130"/>
      <c r="E102" s="1130"/>
      <c r="F102" s="470">
        <f>DETAILS!H23</f>
        <v>0</v>
      </c>
      <c r="G102" s="471">
        <f>IF(F102&lt;=150000,F102,150000)</f>
        <v>0</v>
      </c>
      <c r="H102" s="430">
        <f>+G102</f>
        <v>0</v>
      </c>
      <c r="I102" s="427"/>
    </row>
    <row r="103" spans="1:11" ht="15" customHeight="1">
      <c r="A103" s="414"/>
      <c r="B103" s="1130" t="s">
        <v>597</v>
      </c>
      <c r="C103" s="1130"/>
      <c r="D103" s="1130"/>
      <c r="E103" s="1130"/>
      <c r="F103" s="470">
        <f>DETAILS!G24</f>
        <v>0</v>
      </c>
      <c r="G103" s="430">
        <f>DETAILS!G25</f>
        <v>0</v>
      </c>
      <c r="H103" s="430">
        <f t="shared" si="1"/>
        <v>0</v>
      </c>
      <c r="I103" s="427"/>
    </row>
    <row r="104" spans="1:11" ht="15" customHeight="1">
      <c r="A104" s="414"/>
      <c r="B104" s="1130" t="s">
        <v>598</v>
      </c>
      <c r="C104" s="1130"/>
      <c r="D104" s="1130"/>
      <c r="E104" s="1130"/>
      <c r="F104" s="470">
        <f>DETAILS!B44</f>
        <v>0</v>
      </c>
      <c r="G104" s="430">
        <f>IF((DETAILS!B44)&gt;10000,10000,(DETAILS!B44))</f>
        <v>0</v>
      </c>
      <c r="H104" s="430">
        <f t="shared" si="1"/>
        <v>0</v>
      </c>
      <c r="I104" s="427"/>
    </row>
    <row r="105" spans="1:11" ht="15" customHeight="1">
      <c r="A105" s="414"/>
      <c r="B105" s="1130" t="s">
        <v>599</v>
      </c>
      <c r="C105" s="1130"/>
      <c r="D105" s="1130"/>
      <c r="E105" s="1130"/>
      <c r="F105" s="470">
        <f>'INCOM CACLULATION'!G123</f>
        <v>0</v>
      </c>
      <c r="G105" s="430">
        <f t="shared" si="1"/>
        <v>0</v>
      </c>
      <c r="H105" s="430">
        <f t="shared" si="1"/>
        <v>0</v>
      </c>
      <c r="I105" s="427"/>
    </row>
    <row r="106" spans="1:11" ht="15" customHeight="1">
      <c r="A106" s="414"/>
      <c r="B106" s="1130" t="s">
        <v>600</v>
      </c>
      <c r="C106" s="1130"/>
      <c r="D106" s="1130"/>
      <c r="E106" s="1130"/>
      <c r="F106" s="470">
        <f>DETAILS!G28</f>
        <v>0</v>
      </c>
      <c r="G106" s="430">
        <f t="shared" si="1"/>
        <v>0</v>
      </c>
      <c r="H106" s="430">
        <f t="shared" si="1"/>
        <v>0</v>
      </c>
      <c r="I106" s="472"/>
    </row>
    <row r="107" spans="1:11" ht="15" customHeight="1">
      <c r="A107" s="414"/>
      <c r="B107" s="1130" t="s">
        <v>601</v>
      </c>
      <c r="C107" s="1130"/>
      <c r="D107" s="1130"/>
      <c r="E107" s="1130"/>
      <c r="F107" s="1130"/>
      <c r="G107" s="447"/>
      <c r="H107" s="427"/>
      <c r="I107" s="430">
        <f>SUM(H97:H106)</f>
        <v>0</v>
      </c>
    </row>
    <row r="108" spans="1:11" ht="3" customHeight="1">
      <c r="A108" s="414"/>
      <c r="B108" s="1110"/>
      <c r="C108" s="1110"/>
      <c r="D108" s="1110"/>
      <c r="E108" s="1110"/>
      <c r="G108" s="447"/>
      <c r="H108" s="427"/>
      <c r="I108" s="431"/>
    </row>
    <row r="109" spans="1:11" ht="15" customHeight="1">
      <c r="A109" s="434">
        <v>10</v>
      </c>
      <c r="B109" s="1130" t="s">
        <v>602</v>
      </c>
      <c r="C109" s="1130"/>
      <c r="D109" s="1130"/>
      <c r="E109" s="1130"/>
      <c r="F109" s="1130"/>
      <c r="G109" s="447"/>
      <c r="H109" s="427"/>
      <c r="I109" s="430"/>
    </row>
    <row r="110" spans="1:11" ht="15" customHeight="1">
      <c r="A110" s="434"/>
      <c r="B110" s="1130" t="s">
        <v>603</v>
      </c>
      <c r="C110" s="1130"/>
      <c r="D110" s="1130"/>
      <c r="E110" s="1130"/>
      <c r="F110" s="1130"/>
      <c r="G110" s="447"/>
      <c r="H110" s="427"/>
      <c r="I110" s="430">
        <f>SUM(I89+I107)</f>
        <v>0</v>
      </c>
    </row>
    <row r="111" spans="1:11" ht="3" customHeight="1">
      <c r="A111" s="434"/>
      <c r="B111" s="417"/>
      <c r="C111" s="417"/>
      <c r="D111" s="417"/>
      <c r="E111" s="417"/>
      <c r="G111" s="447"/>
      <c r="H111" s="427"/>
      <c r="I111" s="431"/>
    </row>
    <row r="112" spans="1:11" ht="15" customHeight="1">
      <c r="A112" s="434">
        <v>11</v>
      </c>
      <c r="B112" s="1130" t="s">
        <v>604</v>
      </c>
      <c r="C112" s="1130"/>
      <c r="D112" s="1130"/>
      <c r="E112" s="1130"/>
      <c r="F112" s="1130"/>
      <c r="G112" s="447"/>
      <c r="H112" s="427"/>
      <c r="I112" s="431">
        <f>ROUND(I56-I110,-1)</f>
        <v>0</v>
      </c>
      <c r="J112" s="473" t="s">
        <v>605</v>
      </c>
      <c r="K112" s="473" t="s">
        <v>606</v>
      </c>
    </row>
    <row r="113" spans="1:13" ht="3" customHeight="1">
      <c r="A113" s="434"/>
      <c r="B113" s="417"/>
      <c r="C113" s="417"/>
      <c r="D113" s="417"/>
      <c r="E113" s="417"/>
      <c r="G113" s="447"/>
      <c r="H113" s="427"/>
      <c r="I113" s="474"/>
      <c r="J113" s="415"/>
      <c r="K113" s="415"/>
    </row>
    <row r="114" spans="1:13" ht="15" customHeight="1">
      <c r="A114" s="434">
        <v>12</v>
      </c>
      <c r="B114" s="1130" t="s">
        <v>607</v>
      </c>
      <c r="C114" s="1130"/>
      <c r="D114" s="1130"/>
      <c r="E114" s="1130"/>
      <c r="F114" s="1130"/>
      <c r="G114" s="447"/>
      <c r="H114" s="427"/>
      <c r="I114" s="471">
        <f>'INCOM CACLULATION'!H141</f>
        <v>0</v>
      </c>
      <c r="J114" s="475" t="str">
        <f>IF(I112&lt;160000,"0",IF(I112&lt;500000,(I112-160000)*0.1,IF(I112&lt;800000,((I112-500000)*0.2)+34000,((I112-800000)*0.3)+94000)))</f>
        <v>0</v>
      </c>
      <c r="K114" s="476" t="str">
        <f>IF(I112&lt;190000,"0",IF(I112&lt;500000,(I112-190000)*0.1,IF(I112&lt;800000,((I112-500000)*0.2)+31000,((I112-800000)*0.3)+91000)))</f>
        <v>0</v>
      </c>
    </row>
    <row r="115" spans="1:13" ht="3" customHeight="1">
      <c r="A115" s="434"/>
      <c r="B115" s="477"/>
      <c r="C115" s="477"/>
      <c r="D115" s="477"/>
      <c r="E115" s="477"/>
      <c r="F115" s="477"/>
      <c r="G115" s="447"/>
      <c r="H115" s="427"/>
      <c r="I115" s="427"/>
      <c r="J115" s="415"/>
      <c r="K115" s="415"/>
    </row>
    <row r="116" spans="1:13" ht="16.5" customHeight="1">
      <c r="A116" s="434">
        <v>13</v>
      </c>
      <c r="B116" s="891" t="s">
        <v>608</v>
      </c>
      <c r="C116" s="891"/>
      <c r="D116" s="891"/>
      <c r="E116" s="891"/>
      <c r="F116" s="1149"/>
      <c r="G116" s="447"/>
      <c r="H116" s="427"/>
      <c r="I116" s="427"/>
      <c r="J116" s="415"/>
      <c r="K116" s="415"/>
      <c r="M116" s="298"/>
    </row>
    <row r="117" spans="1:13" ht="15" customHeight="1">
      <c r="A117" s="434"/>
      <c r="B117" s="478" t="s">
        <v>609</v>
      </c>
      <c r="C117" s="478"/>
      <c r="D117" s="478"/>
      <c r="E117" s="478"/>
      <c r="F117" s="478"/>
      <c r="G117" s="447"/>
      <c r="H117" s="264">
        <f>'INCOM CACLULATION'!H143</f>
        <v>0</v>
      </c>
      <c r="I117" s="326"/>
      <c r="J117" s="415"/>
      <c r="K117" s="415"/>
    </row>
    <row r="118" spans="1:13" ht="21.75" customHeight="1">
      <c r="A118" s="434">
        <v>14</v>
      </c>
      <c r="B118" s="927" t="s">
        <v>610</v>
      </c>
      <c r="C118" s="927"/>
      <c r="D118" s="927"/>
      <c r="E118" s="927"/>
      <c r="F118" s="927"/>
      <c r="G118" s="447"/>
      <c r="H118" s="427"/>
      <c r="I118" s="264">
        <f>'INCOM CACLULATION'!H144</f>
        <v>0</v>
      </c>
      <c r="J118" s="415"/>
      <c r="K118" s="415"/>
    </row>
    <row r="119" spans="1:13" ht="15" customHeight="1">
      <c r="A119" s="434"/>
      <c r="B119" s="1130"/>
      <c r="C119" s="1130"/>
      <c r="D119" s="1130"/>
      <c r="E119" s="1130"/>
      <c r="F119" s="1130"/>
      <c r="G119" s="447"/>
      <c r="H119" s="427"/>
      <c r="I119" s="471"/>
      <c r="J119" s="415"/>
      <c r="K119" s="415"/>
    </row>
    <row r="120" spans="1:13" ht="3" customHeight="1">
      <c r="A120" s="434"/>
      <c r="B120" s="477"/>
      <c r="C120" s="477"/>
      <c r="D120" s="477"/>
      <c r="E120" s="477"/>
      <c r="F120" s="477"/>
      <c r="G120" s="447"/>
      <c r="H120" s="427"/>
      <c r="I120" s="427"/>
    </row>
    <row r="121" spans="1:13" ht="15" customHeight="1">
      <c r="A121" s="434">
        <v>15</v>
      </c>
      <c r="B121" s="1130" t="s">
        <v>611</v>
      </c>
      <c r="C121" s="1130"/>
      <c r="D121" s="1130"/>
      <c r="E121" s="1130"/>
      <c r="F121" s="1130"/>
      <c r="G121" s="447"/>
      <c r="H121" s="427"/>
      <c r="I121" s="479"/>
      <c r="J121" s="415"/>
      <c r="K121" s="415"/>
    </row>
    <row r="122" spans="1:13" ht="15" customHeight="1">
      <c r="A122" s="434"/>
      <c r="B122" s="1130" t="s">
        <v>612</v>
      </c>
      <c r="C122" s="1130"/>
      <c r="D122" s="1130"/>
      <c r="E122" s="1130"/>
      <c r="F122" s="1130"/>
      <c r="G122" s="447"/>
      <c r="H122" s="427"/>
      <c r="I122" s="471">
        <f>ROUND(I118*4%,0)</f>
        <v>0</v>
      </c>
      <c r="J122" s="480"/>
      <c r="K122" s="480"/>
    </row>
    <row r="123" spans="1:13" ht="3" customHeight="1">
      <c r="A123" s="434"/>
      <c r="B123" s="477"/>
      <c r="C123" s="477"/>
      <c r="D123" s="477"/>
      <c r="E123" s="477"/>
      <c r="F123" s="477"/>
      <c r="G123" s="447"/>
      <c r="H123" s="427"/>
      <c r="I123" s="479"/>
      <c r="J123" s="415"/>
      <c r="K123" s="415"/>
    </row>
    <row r="124" spans="1:13" ht="15" customHeight="1">
      <c r="A124" s="434">
        <v>16</v>
      </c>
      <c r="B124" s="1130" t="s">
        <v>613</v>
      </c>
      <c r="C124" s="1130"/>
      <c r="D124" s="1130"/>
      <c r="E124" s="1130"/>
      <c r="F124" s="1130"/>
      <c r="G124" s="447"/>
      <c r="H124" s="427"/>
      <c r="I124" s="430">
        <f>ROUND(SUM(I118:I123),0)</f>
        <v>0</v>
      </c>
      <c r="J124" s="461"/>
      <c r="K124" s="461"/>
    </row>
    <row r="125" spans="1:13" ht="3" customHeight="1">
      <c r="A125" s="434"/>
      <c r="B125" s="477"/>
      <c r="C125" s="477"/>
      <c r="D125" s="477"/>
      <c r="E125" s="477"/>
      <c r="F125" s="477"/>
      <c r="G125" s="447"/>
      <c r="H125" s="427"/>
      <c r="I125" s="427"/>
    </row>
    <row r="126" spans="1:13" ht="15" customHeight="1">
      <c r="A126" s="434">
        <v>17</v>
      </c>
      <c r="B126" s="1130" t="s">
        <v>614</v>
      </c>
      <c r="C126" s="1130"/>
      <c r="D126" s="1130"/>
      <c r="E126" s="1130"/>
      <c r="F126" s="1130"/>
      <c r="G126" s="447"/>
      <c r="H126" s="427"/>
      <c r="I126" s="629">
        <f>DETAILS!G29</f>
        <v>0</v>
      </c>
    </row>
    <row r="127" spans="1:13" ht="3" customHeight="1">
      <c r="A127" s="434"/>
      <c r="B127" s="477"/>
      <c r="C127" s="477"/>
      <c r="D127" s="477"/>
      <c r="E127" s="477"/>
      <c r="F127" s="477"/>
      <c r="G127" s="447"/>
      <c r="H127" s="427"/>
      <c r="I127" s="427"/>
    </row>
    <row r="128" spans="1:13" ht="15" customHeight="1">
      <c r="A128" s="434">
        <v>18</v>
      </c>
      <c r="B128" s="1130" t="s">
        <v>615</v>
      </c>
      <c r="C128" s="1130"/>
      <c r="D128" s="1130"/>
      <c r="E128" s="1130"/>
      <c r="F128" s="1130"/>
      <c r="G128" s="447"/>
      <c r="H128" s="427"/>
      <c r="I128" s="471">
        <f>+I124-I126</f>
        <v>0</v>
      </c>
    </row>
    <row r="129" spans="1:9" ht="3.75" customHeight="1">
      <c r="A129" s="434"/>
      <c r="B129" s="477"/>
      <c r="C129" s="477"/>
      <c r="D129" s="477"/>
      <c r="E129" s="477"/>
      <c r="F129" s="477"/>
      <c r="G129" s="447"/>
      <c r="H129" s="427"/>
      <c r="I129" s="427"/>
    </row>
    <row r="130" spans="1:9" ht="15" customHeight="1">
      <c r="A130" s="434">
        <v>19</v>
      </c>
      <c r="B130" s="927" t="s">
        <v>616</v>
      </c>
      <c r="C130" s="927"/>
      <c r="D130" s="927"/>
      <c r="E130" s="927"/>
      <c r="F130" s="927"/>
      <c r="G130" s="429"/>
      <c r="H130" s="471">
        <f>ANEXER!W22</f>
        <v>0</v>
      </c>
      <c r="I130" s="437"/>
    </row>
    <row r="131" spans="1:9" ht="15" customHeight="1">
      <c r="A131" s="434"/>
      <c r="B131" s="1132" t="s">
        <v>617</v>
      </c>
      <c r="C131" s="1132"/>
      <c r="D131" s="1132"/>
      <c r="E131" s="1132"/>
      <c r="F131" s="1132"/>
      <c r="G131" s="429"/>
      <c r="H131" s="437"/>
      <c r="I131" s="437"/>
    </row>
    <row r="132" spans="1:9" ht="15" customHeight="1">
      <c r="A132" s="434"/>
      <c r="B132" s="1132" t="s">
        <v>618</v>
      </c>
      <c r="C132" s="1132"/>
      <c r="D132" s="1132"/>
      <c r="E132" s="1132"/>
      <c r="F132" s="1132"/>
      <c r="G132" s="429"/>
      <c r="H132" s="437"/>
      <c r="I132" s="437"/>
    </row>
    <row r="133" spans="1:9" ht="15" customHeight="1">
      <c r="A133" s="434"/>
      <c r="B133" s="1132" t="s">
        <v>619</v>
      </c>
      <c r="C133" s="1132"/>
      <c r="D133" s="1132"/>
      <c r="E133" s="1132"/>
      <c r="F133" s="1132"/>
      <c r="G133" s="429"/>
      <c r="H133" s="471">
        <f>DETAILS!E51</f>
        <v>0</v>
      </c>
      <c r="I133" s="471">
        <f>+H130+H133</f>
        <v>0</v>
      </c>
    </row>
    <row r="134" spans="1:9" ht="4.5" customHeight="1">
      <c r="A134" s="481"/>
      <c r="B134" s="482"/>
      <c r="C134" s="482"/>
      <c r="D134" s="482"/>
      <c r="E134" s="482"/>
      <c r="F134" s="482"/>
      <c r="G134" s="483"/>
      <c r="H134" s="483"/>
      <c r="I134" s="484"/>
    </row>
    <row r="135" spans="1:9" ht="15" customHeight="1" thickBot="1">
      <c r="A135" s="485">
        <v>20</v>
      </c>
      <c r="B135" s="1138" t="s">
        <v>620</v>
      </c>
      <c r="C135" s="1138"/>
      <c r="D135" s="1138"/>
      <c r="E135" s="1138"/>
      <c r="F135" s="1138"/>
      <c r="G135" s="486"/>
      <c r="H135" s="455"/>
      <c r="I135" s="487">
        <f>+I128-I133</f>
        <v>0</v>
      </c>
    </row>
    <row r="136" spans="1:9" ht="3.75" customHeight="1">
      <c r="A136" s="1150"/>
      <c r="B136" s="1151"/>
      <c r="C136" s="1151"/>
      <c r="D136" s="1151"/>
      <c r="E136" s="1151"/>
      <c r="F136" s="1151"/>
      <c r="G136" s="1151"/>
      <c r="H136" s="1151"/>
      <c r="I136" s="1152"/>
    </row>
    <row r="137" spans="1:9" ht="20.149999999999999" customHeight="1">
      <c r="A137" s="1150"/>
      <c r="B137" s="1151"/>
      <c r="C137" s="1151"/>
      <c r="D137" s="1151"/>
      <c r="E137" s="1151"/>
      <c r="F137" s="1151"/>
      <c r="G137" s="1151"/>
      <c r="H137" s="1151"/>
      <c r="I137" s="1152"/>
    </row>
    <row r="138" spans="1:9" ht="3.75" customHeight="1" thickBot="1">
      <c r="A138" s="1103"/>
      <c r="B138" s="1104"/>
      <c r="C138" s="1104"/>
      <c r="D138" s="1104"/>
      <c r="E138" s="1104"/>
      <c r="F138" s="1104"/>
      <c r="G138" s="1104"/>
      <c r="H138" s="1104"/>
      <c r="I138" s="1105"/>
    </row>
    <row r="139" spans="1:9" s="493" customFormat="1" ht="43.5" customHeight="1">
      <c r="A139" s="488" t="s">
        <v>621</v>
      </c>
      <c r="B139" s="489" t="s">
        <v>622</v>
      </c>
      <c r="C139" s="489" t="s">
        <v>623</v>
      </c>
      <c r="D139" s="489" t="s">
        <v>624</v>
      </c>
      <c r="E139" s="489" t="s">
        <v>625</v>
      </c>
      <c r="F139" s="489" t="s">
        <v>626</v>
      </c>
      <c r="G139" s="490" t="s">
        <v>627</v>
      </c>
      <c r="H139" s="491" t="s">
        <v>628</v>
      </c>
      <c r="I139" s="492" t="s">
        <v>629</v>
      </c>
    </row>
    <row r="140" spans="1:9" ht="15" customHeight="1">
      <c r="A140" s="494">
        <v>1</v>
      </c>
      <c r="B140" s="495">
        <f>DETAILS!E31</f>
        <v>0</v>
      </c>
      <c r="C140" s="496"/>
      <c r="D140" s="496"/>
      <c r="E140" s="495">
        <f>SUM(B140:D140)</f>
        <v>0</v>
      </c>
      <c r="F140" s="497">
        <f>+DETAILS!F31</f>
        <v>0</v>
      </c>
      <c r="G140" s="497"/>
      <c r="H140" s="498">
        <f>+DETAILS!G31</f>
        <v>0</v>
      </c>
      <c r="I140" s="499"/>
    </row>
    <row r="141" spans="1:9" ht="15" customHeight="1">
      <c r="A141" s="494">
        <v>2</v>
      </c>
      <c r="B141" s="495">
        <f>DETAILS!E32</f>
        <v>0</v>
      </c>
      <c r="C141" s="496"/>
      <c r="D141" s="496"/>
      <c r="E141" s="495">
        <f t="shared" ref="E141:E150" si="2">SUM(B141:D141)</f>
        <v>0</v>
      </c>
      <c r="F141" s="497">
        <f>+DETAILS!F32</f>
        <v>0</v>
      </c>
      <c r="G141" s="497"/>
      <c r="H141" s="498">
        <f>+DETAILS!G32</f>
        <v>0</v>
      </c>
      <c r="I141" s="499"/>
    </row>
    <row r="142" spans="1:9" ht="15" customHeight="1">
      <c r="A142" s="494">
        <v>3</v>
      </c>
      <c r="B142" s="495">
        <f>DETAILS!E33</f>
        <v>0</v>
      </c>
      <c r="C142" s="496"/>
      <c r="D142" s="496"/>
      <c r="E142" s="495">
        <f t="shared" si="2"/>
        <v>0</v>
      </c>
      <c r="F142" s="497">
        <f>+DETAILS!F33</f>
        <v>0</v>
      </c>
      <c r="G142" s="497"/>
      <c r="H142" s="498">
        <f>+DETAILS!G33</f>
        <v>0</v>
      </c>
      <c r="I142" s="499"/>
    </row>
    <row r="143" spans="1:9" ht="15" customHeight="1">
      <c r="A143" s="494">
        <v>4</v>
      </c>
      <c r="B143" s="495">
        <f>DETAILS!E34</f>
        <v>0</v>
      </c>
      <c r="C143" s="496"/>
      <c r="D143" s="496"/>
      <c r="E143" s="495">
        <f t="shared" si="2"/>
        <v>0</v>
      </c>
      <c r="F143" s="497">
        <f>+DETAILS!F34</f>
        <v>0</v>
      </c>
      <c r="G143" s="497"/>
      <c r="H143" s="498">
        <f>+DETAILS!G34</f>
        <v>0</v>
      </c>
      <c r="I143" s="499"/>
    </row>
    <row r="144" spans="1:9" ht="15" customHeight="1">
      <c r="A144" s="494">
        <v>5</v>
      </c>
      <c r="B144" s="495">
        <f>DETAILS!E35</f>
        <v>0</v>
      </c>
      <c r="C144" s="496"/>
      <c r="D144" s="496"/>
      <c r="E144" s="495">
        <f t="shared" si="2"/>
        <v>0</v>
      </c>
      <c r="F144" s="497">
        <f>+DETAILS!F35</f>
        <v>0</v>
      </c>
      <c r="G144" s="497"/>
      <c r="H144" s="498">
        <f>+DETAILS!G35</f>
        <v>0</v>
      </c>
      <c r="I144" s="499"/>
    </row>
    <row r="145" spans="1:13" ht="15" customHeight="1">
      <c r="A145" s="494">
        <v>6</v>
      </c>
      <c r="B145" s="495">
        <f>DETAILS!E36</f>
        <v>0</v>
      </c>
      <c r="C145" s="496"/>
      <c r="D145" s="496"/>
      <c r="E145" s="495">
        <f t="shared" si="2"/>
        <v>0</v>
      </c>
      <c r="F145" s="497">
        <f>+DETAILS!F36</f>
        <v>0</v>
      </c>
      <c r="G145" s="497"/>
      <c r="H145" s="498">
        <f>+DETAILS!G36</f>
        <v>0</v>
      </c>
      <c r="I145" s="499"/>
    </row>
    <row r="146" spans="1:13" ht="15" customHeight="1">
      <c r="A146" s="494">
        <v>7</v>
      </c>
      <c r="B146" s="495">
        <f>DETAILS!E37</f>
        <v>0</v>
      </c>
      <c r="C146" s="496"/>
      <c r="D146" s="496"/>
      <c r="E146" s="495">
        <f t="shared" si="2"/>
        <v>0</v>
      </c>
      <c r="F146" s="497">
        <f>+DETAILS!F37</f>
        <v>0</v>
      </c>
      <c r="G146" s="497"/>
      <c r="H146" s="498">
        <f>+DETAILS!G37</f>
        <v>0</v>
      </c>
      <c r="I146" s="499"/>
    </row>
    <row r="147" spans="1:13" ht="15" customHeight="1">
      <c r="A147" s="494">
        <v>8</v>
      </c>
      <c r="B147" s="495">
        <f>DETAILS!E38</f>
        <v>0</v>
      </c>
      <c r="C147" s="496"/>
      <c r="D147" s="496"/>
      <c r="E147" s="495">
        <f t="shared" si="2"/>
        <v>0</v>
      </c>
      <c r="F147" s="497">
        <f>+DETAILS!F38</f>
        <v>0</v>
      </c>
      <c r="G147" s="497"/>
      <c r="H147" s="498">
        <f>+DETAILS!G38</f>
        <v>0</v>
      </c>
      <c r="I147" s="499"/>
    </row>
    <row r="148" spans="1:13" ht="15" customHeight="1">
      <c r="A148" s="494">
        <v>9</v>
      </c>
      <c r="B148" s="495">
        <f>DETAILS!E39</f>
        <v>0</v>
      </c>
      <c r="C148" s="496"/>
      <c r="D148" s="496"/>
      <c r="E148" s="495">
        <f t="shared" si="2"/>
        <v>0</v>
      </c>
      <c r="F148" s="497">
        <f>+DETAILS!F39</f>
        <v>0</v>
      </c>
      <c r="G148" s="497"/>
      <c r="H148" s="498">
        <f>+DETAILS!G39</f>
        <v>0</v>
      </c>
      <c r="I148" s="499"/>
    </row>
    <row r="149" spans="1:13" ht="15" customHeight="1">
      <c r="A149" s="494">
        <v>10</v>
      </c>
      <c r="B149" s="495">
        <f>DETAILS!E40</f>
        <v>0</v>
      </c>
      <c r="C149" s="496"/>
      <c r="D149" s="496"/>
      <c r="E149" s="495">
        <f t="shared" si="2"/>
        <v>0</v>
      </c>
      <c r="F149" s="497">
        <f>+DETAILS!F40</f>
        <v>0</v>
      </c>
      <c r="G149" s="497"/>
      <c r="H149" s="498">
        <f>+DETAILS!G40</f>
        <v>0</v>
      </c>
      <c r="I149" s="499"/>
    </row>
    <row r="150" spans="1:13" ht="15" customHeight="1">
      <c r="A150" s="494">
        <v>11</v>
      </c>
      <c r="B150" s="495">
        <f>DETAILS!E41</f>
        <v>0</v>
      </c>
      <c r="C150" s="496"/>
      <c r="D150" s="496"/>
      <c r="E150" s="495">
        <f t="shared" si="2"/>
        <v>0</v>
      </c>
      <c r="F150" s="497">
        <f>+DETAILS!F41</f>
        <v>0</v>
      </c>
      <c r="G150" s="497"/>
      <c r="H150" s="498">
        <f>+DETAILS!G41</f>
        <v>0</v>
      </c>
      <c r="I150" s="499"/>
    </row>
    <row r="151" spans="1:13" ht="15" customHeight="1" thickBot="1">
      <c r="A151" s="500">
        <v>12</v>
      </c>
      <c r="B151" s="495">
        <f>DETAILS!E42</f>
        <v>0</v>
      </c>
      <c r="C151" s="502"/>
      <c r="D151" s="502"/>
      <c r="E151" s="501">
        <f>SUM(B151:D151)</f>
        <v>0</v>
      </c>
      <c r="F151" s="497">
        <f>+DETAILS!F42</f>
        <v>0</v>
      </c>
      <c r="G151" s="503"/>
      <c r="H151" s="498">
        <f>+DETAILS!G42</f>
        <v>0</v>
      </c>
      <c r="I151" s="504"/>
    </row>
    <row r="152" spans="1:13" ht="15" customHeight="1" thickBot="1">
      <c r="A152" s="505" t="s">
        <v>630</v>
      </c>
      <c r="B152" s="506">
        <f>DETAILS!E51</f>
        <v>0</v>
      </c>
      <c r="C152" s="507"/>
      <c r="D152" s="507"/>
      <c r="E152" s="501">
        <f>SUM(B152:D152)</f>
        <v>0</v>
      </c>
      <c r="F152" s="508"/>
      <c r="G152" s="508"/>
      <c r="H152" s="509"/>
      <c r="I152" s="510"/>
    </row>
    <row r="153" spans="1:13" ht="18.75" customHeight="1" thickBot="1">
      <c r="A153" s="511" t="s">
        <v>13</v>
      </c>
      <c r="B153" s="506">
        <f>SUM(B140:B152)</f>
        <v>0</v>
      </c>
      <c r="C153" s="506"/>
      <c r="D153" s="506"/>
      <c r="E153" s="506">
        <f>SUM(E140:E152)</f>
        <v>0</v>
      </c>
      <c r="F153" s="512"/>
      <c r="G153" s="513"/>
      <c r="H153" s="512"/>
      <c r="I153" s="514"/>
    </row>
    <row r="154" spans="1:13" ht="0.75" customHeight="1">
      <c r="A154" s="1161"/>
      <c r="B154" s="1162"/>
      <c r="C154" s="1162"/>
      <c r="D154" s="1162"/>
      <c r="E154" s="1162"/>
      <c r="F154" s="1162"/>
      <c r="G154" s="1162"/>
      <c r="H154" s="1162"/>
      <c r="I154" s="1163"/>
    </row>
    <row r="155" spans="1:13" ht="20.149999999999999" customHeight="1">
      <c r="A155" s="1164" t="s">
        <v>631</v>
      </c>
      <c r="B155" s="1165"/>
      <c r="C155" s="1165"/>
      <c r="D155" s="996">
        <f>+DETAILS!B31</f>
        <v>0</v>
      </c>
      <c r="E155" s="996"/>
      <c r="F155" s="417" t="s">
        <v>632</v>
      </c>
      <c r="G155" s="927" t="str">
        <f>CONCATENATE(DETAILS!B32,"    ",DETAILS!B33)</f>
        <v xml:space="preserve">    </v>
      </c>
      <c r="H155" s="927"/>
      <c r="I155" s="1166"/>
    </row>
    <row r="156" spans="1:13" ht="3" customHeight="1">
      <c r="A156" s="1153"/>
      <c r="B156" s="1130"/>
      <c r="C156" s="1130"/>
      <c r="D156" s="1130"/>
      <c r="E156" s="1130"/>
      <c r="F156" s="1130"/>
      <c r="G156" s="1130"/>
      <c r="H156" s="1130"/>
      <c r="I156" s="1154"/>
    </row>
    <row r="157" spans="1:13" ht="14.25" customHeight="1">
      <c r="A157" s="1155" t="s">
        <v>633</v>
      </c>
      <c r="B157" s="1156"/>
      <c r="C157" s="1156"/>
      <c r="D157" s="996">
        <f>+DETAILS!B34</f>
        <v>0</v>
      </c>
      <c r="E157" s="996"/>
      <c r="F157" s="996"/>
      <c r="G157" s="515" t="s">
        <v>634</v>
      </c>
      <c r="H157" s="515"/>
      <c r="I157" s="516"/>
    </row>
    <row r="158" spans="1:13" ht="3.75" customHeight="1">
      <c r="A158" s="1153"/>
      <c r="B158" s="1130"/>
      <c r="C158" s="1130"/>
      <c r="D158" s="1130"/>
      <c r="E158" s="1130"/>
      <c r="F158" s="1130"/>
      <c r="G158" s="1130"/>
      <c r="H158" s="1130"/>
      <c r="I158" s="1154"/>
    </row>
    <row r="159" spans="1:13" ht="18.75" customHeight="1">
      <c r="A159" s="1155" t="s">
        <v>635</v>
      </c>
      <c r="B159" s="1156"/>
      <c r="C159" s="876">
        <f>DETAILS!E53</f>
        <v>0</v>
      </c>
      <c r="D159" s="876"/>
      <c r="E159" s="1157">
        <f>DETAILS!E54</f>
        <v>0</v>
      </c>
      <c r="F159" s="1157"/>
      <c r="G159" s="1157"/>
      <c r="H159" s="515" t="s">
        <v>636</v>
      </c>
      <c r="I159" s="516"/>
      <c r="J159" s="517"/>
      <c r="K159" s="517"/>
      <c r="L159" s="517"/>
      <c r="M159" s="517"/>
    </row>
    <row r="160" spans="1:13" ht="3.75" hidden="1" customHeight="1">
      <c r="A160" s="1153"/>
      <c r="B160" s="1130"/>
      <c r="C160" s="1130"/>
      <c r="D160" s="1130"/>
      <c r="E160" s="1130"/>
      <c r="F160" s="1130"/>
      <c r="G160" s="1130"/>
      <c r="H160" s="1130"/>
      <c r="I160" s="1154"/>
    </row>
    <row r="161" spans="1:9" ht="15.75" customHeight="1">
      <c r="A161" s="1158" t="s">
        <v>637</v>
      </c>
      <c r="B161" s="1159"/>
      <c r="C161" s="1159"/>
      <c r="D161" s="1159"/>
      <c r="E161" s="1159"/>
      <c r="F161" s="1159"/>
      <c r="G161" s="1159"/>
      <c r="H161" s="1159"/>
      <c r="I161" s="1160"/>
    </row>
    <row r="162" spans="1:9" ht="20.149999999999999" customHeight="1">
      <c r="A162" s="1158" t="s">
        <v>638</v>
      </c>
      <c r="B162" s="1159"/>
      <c r="C162" s="1159"/>
      <c r="D162" s="1159"/>
      <c r="E162" s="1159"/>
      <c r="F162" s="1159"/>
      <c r="G162" s="1159"/>
      <c r="H162" s="1159"/>
      <c r="I162" s="1160"/>
    </row>
    <row r="163" spans="1:9" ht="6" customHeight="1">
      <c r="A163" s="1109"/>
      <c r="B163" s="1110"/>
      <c r="C163" s="1110"/>
      <c r="D163" s="1110"/>
      <c r="E163" s="1110"/>
      <c r="F163" s="1110"/>
      <c r="G163" s="1110"/>
      <c r="H163" s="1110"/>
      <c r="I163" s="1111"/>
    </row>
    <row r="164" spans="1:9" ht="20.149999999999999" customHeight="1">
      <c r="A164" s="1109"/>
      <c r="B164" s="1110"/>
      <c r="C164" s="1110"/>
      <c r="D164" s="1110"/>
      <c r="E164" s="1110"/>
      <c r="F164" s="927"/>
      <c r="G164" s="927"/>
      <c r="H164" s="927"/>
      <c r="I164" s="1166"/>
    </row>
    <row r="165" spans="1:9" ht="44.5" customHeight="1">
      <c r="A165" s="414"/>
      <c r="B165" s="417"/>
      <c r="C165" s="417"/>
      <c r="D165" s="417"/>
      <c r="E165" s="417"/>
      <c r="F165" s="439"/>
      <c r="G165" s="439"/>
      <c r="H165" s="439"/>
      <c r="I165" s="518"/>
    </row>
    <row r="166" spans="1:9" ht="41.5" customHeight="1">
      <c r="A166" s="414"/>
      <c r="B166" s="417"/>
      <c r="C166" s="417"/>
      <c r="D166" s="417"/>
      <c r="E166" s="417"/>
      <c r="F166" s="439"/>
      <c r="G166" s="439"/>
      <c r="H166" s="439"/>
      <c r="I166" s="518"/>
    </row>
    <row r="167" spans="1:9" ht="20.149999999999999" customHeight="1">
      <c r="A167" s="1172" t="s">
        <v>639</v>
      </c>
      <c r="B167" s="1173"/>
      <c r="C167" s="1084">
        <f>DETAILS!B7</f>
        <v>0</v>
      </c>
      <c r="D167" s="1084"/>
      <c r="E167" s="1084"/>
      <c r="F167" s="519" t="s">
        <v>640</v>
      </c>
      <c r="G167" s="1167" t="str">
        <f>CONCATENATE(DETAILS!B31,"    ",DETAILS!B32,"   ",DETAILS!B33)</f>
        <v xml:space="preserve">       </v>
      </c>
      <c r="H167" s="1167"/>
      <c r="I167" s="1168"/>
    </row>
    <row r="168" spans="1:9" ht="3" customHeight="1">
      <c r="A168" s="1153"/>
      <c r="B168" s="1130"/>
      <c r="C168" s="1130"/>
      <c r="D168" s="1130"/>
      <c r="E168" s="1130"/>
      <c r="F168" s="1167"/>
      <c r="G168" s="1167"/>
      <c r="H168" s="1167"/>
      <c r="I168" s="1168"/>
    </row>
    <row r="169" spans="1:9" ht="21.75" customHeight="1" thickBot="1">
      <c r="A169" s="1169" t="s">
        <v>641</v>
      </c>
      <c r="B169" s="1170"/>
      <c r="C169" s="998">
        <f>DETAILS!H4</f>
        <v>45382</v>
      </c>
      <c r="D169" s="905"/>
      <c r="E169" s="905"/>
      <c r="F169" s="520" t="s">
        <v>642</v>
      </c>
      <c r="G169" s="999">
        <f>+DETAILS!B34</f>
        <v>0</v>
      </c>
      <c r="H169" s="999"/>
      <c r="I169" s="1171"/>
    </row>
    <row r="170" spans="1:9">
      <c r="A170" s="1110"/>
      <c r="B170" s="1110"/>
      <c r="C170" s="1110"/>
      <c r="D170" s="1110"/>
      <c r="E170" s="1110"/>
      <c r="F170" s="1110"/>
      <c r="G170" s="1110"/>
      <c r="H170" s="1110"/>
      <c r="I170" s="1110"/>
    </row>
    <row r="171" spans="1:9" ht="75" customHeight="1"/>
  </sheetData>
  <mergeCells count="145">
    <mergeCell ref="A168:E168"/>
    <mergeCell ref="F168:I168"/>
    <mergeCell ref="A169:B169"/>
    <mergeCell ref="C169:E169"/>
    <mergeCell ref="G169:I169"/>
    <mergeCell ref="A170:I170"/>
    <mergeCell ref="A162:I162"/>
    <mergeCell ref="A163:I163"/>
    <mergeCell ref="A164:E164"/>
    <mergeCell ref="F164:I164"/>
    <mergeCell ref="A167:B167"/>
    <mergeCell ref="C167:E167"/>
    <mergeCell ref="G167:I167"/>
    <mergeCell ref="A158:I158"/>
    <mergeCell ref="A159:B159"/>
    <mergeCell ref="C159:D159"/>
    <mergeCell ref="E159:G159"/>
    <mergeCell ref="A160:I160"/>
    <mergeCell ref="A161:I161"/>
    <mergeCell ref="A154:I154"/>
    <mergeCell ref="A155:C155"/>
    <mergeCell ref="D155:E155"/>
    <mergeCell ref="G155:I155"/>
    <mergeCell ref="A156:I156"/>
    <mergeCell ref="A157:C157"/>
    <mergeCell ref="D157:F157"/>
    <mergeCell ref="B132:F132"/>
    <mergeCell ref="B133:F133"/>
    <mergeCell ref="B135:F135"/>
    <mergeCell ref="A136:I136"/>
    <mergeCell ref="A137:I137"/>
    <mergeCell ref="A138:I138"/>
    <mergeCell ref="B122:F122"/>
    <mergeCell ref="B124:F124"/>
    <mergeCell ref="B126:F126"/>
    <mergeCell ref="B128:F128"/>
    <mergeCell ref="B130:F130"/>
    <mergeCell ref="B131:F131"/>
    <mergeCell ref="B112:F112"/>
    <mergeCell ref="B114:F114"/>
    <mergeCell ref="B116:F116"/>
    <mergeCell ref="B118:F118"/>
    <mergeCell ref="B119:F119"/>
    <mergeCell ref="B121:F121"/>
    <mergeCell ref="B105:E105"/>
    <mergeCell ref="B106:E106"/>
    <mergeCell ref="B107:F107"/>
    <mergeCell ref="B108:E108"/>
    <mergeCell ref="B109:F109"/>
    <mergeCell ref="B110:F110"/>
    <mergeCell ref="B99:E99"/>
    <mergeCell ref="B100:E100"/>
    <mergeCell ref="B101:E101"/>
    <mergeCell ref="B102:E102"/>
    <mergeCell ref="B103:E103"/>
    <mergeCell ref="B104:E104"/>
    <mergeCell ref="A93:I93"/>
    <mergeCell ref="B95:F95"/>
    <mergeCell ref="B96:D96"/>
    <mergeCell ref="E96:F96"/>
    <mergeCell ref="B97:E97"/>
    <mergeCell ref="B98:E98"/>
    <mergeCell ref="B87:F87"/>
    <mergeCell ref="B88:F88"/>
    <mergeCell ref="B89:F89"/>
    <mergeCell ref="A90:I90"/>
    <mergeCell ref="B91:I91"/>
    <mergeCell ref="B92:I92"/>
    <mergeCell ref="B66:F66"/>
    <mergeCell ref="B67:F67"/>
    <mergeCell ref="B83:F83"/>
    <mergeCell ref="B84:F84"/>
    <mergeCell ref="B85:F85"/>
    <mergeCell ref="B86:F86"/>
    <mergeCell ref="B82:F82"/>
    <mergeCell ref="B60:F60"/>
    <mergeCell ref="B61:F61"/>
    <mergeCell ref="B62:F62"/>
    <mergeCell ref="B63:F63"/>
    <mergeCell ref="B64:F64"/>
    <mergeCell ref="B65:F65"/>
    <mergeCell ref="B54:F54"/>
    <mergeCell ref="B55:F55"/>
    <mergeCell ref="B56:F56"/>
    <mergeCell ref="B57:F57"/>
    <mergeCell ref="B58:F58"/>
    <mergeCell ref="B59:F59"/>
    <mergeCell ref="B47:F47"/>
    <mergeCell ref="B49:F49"/>
    <mergeCell ref="B50:F50"/>
    <mergeCell ref="B51:F51"/>
    <mergeCell ref="B52:F52"/>
    <mergeCell ref="B53:F53"/>
    <mergeCell ref="B37:F37"/>
    <mergeCell ref="B39:F39"/>
    <mergeCell ref="B41:F41"/>
    <mergeCell ref="B42:F42"/>
    <mergeCell ref="B44:F44"/>
    <mergeCell ref="B46:F46"/>
    <mergeCell ref="B29:F29"/>
    <mergeCell ref="B31:F31"/>
    <mergeCell ref="B33:F33"/>
    <mergeCell ref="B34:F34"/>
    <mergeCell ref="B35:F35"/>
    <mergeCell ref="B36:F36"/>
    <mergeCell ref="B23:F23"/>
    <mergeCell ref="B24:F24"/>
    <mergeCell ref="B25:F25"/>
    <mergeCell ref="B26:F26"/>
    <mergeCell ref="B27:F27"/>
    <mergeCell ref="B28:F28"/>
    <mergeCell ref="A18:C18"/>
    <mergeCell ref="D18:F18"/>
    <mergeCell ref="A19:C19"/>
    <mergeCell ref="D19:F19"/>
    <mergeCell ref="A20:C20"/>
    <mergeCell ref="D20:F20"/>
    <mergeCell ref="A13:F15"/>
    <mergeCell ref="G13:H14"/>
    <mergeCell ref="I13:I14"/>
    <mergeCell ref="A16:C16"/>
    <mergeCell ref="D16:F16"/>
    <mergeCell ref="A17:C17"/>
    <mergeCell ref="D17:F17"/>
    <mergeCell ref="A11:C11"/>
    <mergeCell ref="D11:F11"/>
    <mergeCell ref="G11:I11"/>
    <mergeCell ref="A12:C12"/>
    <mergeCell ref="D12:F12"/>
    <mergeCell ref="G12:I12"/>
    <mergeCell ref="A7:F7"/>
    <mergeCell ref="G7:I7"/>
    <mergeCell ref="A8:F8"/>
    <mergeCell ref="G8:I8"/>
    <mergeCell ref="A9:F9"/>
    <mergeCell ref="G9:I9"/>
    <mergeCell ref="A1:C1"/>
    <mergeCell ref="A2:C2"/>
    <mergeCell ref="A3:I3"/>
    <mergeCell ref="A4:I4"/>
    <mergeCell ref="A5:I5"/>
    <mergeCell ref="A6:F6"/>
    <mergeCell ref="G6:I6"/>
    <mergeCell ref="A10:F10"/>
    <mergeCell ref="G10:I10"/>
  </mergeCells>
  <pageMargins left="0.56999999999999995" right="0.24" top="0.19" bottom="0.17" header="0.22" footer="0.39"/>
  <pageSetup paperSize="9" scale="70" orientation="portrait" r:id="rId1"/>
  <headerFooter alignWithMargins="0"/>
  <rowBreaks count="1" manualBreakCount="1">
    <brk id="83" max="9" man="1"/>
  </rowBreaks>
  <colBreaks count="1" manualBreakCount="1">
    <brk id="9" max="16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37"/>
  <sheetViews>
    <sheetView view="pageBreakPreview" topLeftCell="A22" zoomScale="90" zoomScaleNormal="85" zoomScaleSheetLayoutView="90" workbookViewId="0">
      <selection activeCell="J27" sqref="J27"/>
    </sheetView>
  </sheetViews>
  <sheetFormatPr defaultColWidth="9.1796875" defaultRowHeight="12.5"/>
  <cols>
    <col min="1" max="1" width="9.54296875" style="3" customWidth="1"/>
    <col min="2" max="2" width="4.7265625" style="3" customWidth="1"/>
    <col min="3" max="3" width="34.453125" style="3" customWidth="1"/>
    <col min="4" max="4" width="22.7265625" style="3" customWidth="1"/>
    <col min="5" max="5" width="25.453125" style="3" customWidth="1"/>
    <col min="6" max="6" width="0.26953125" style="3" hidden="1" customWidth="1"/>
    <col min="7" max="7" width="9" style="3" customWidth="1"/>
    <col min="8" max="8" width="15.453125" style="3" hidden="1" customWidth="1"/>
    <col min="9" max="9" width="10.26953125" style="3" customWidth="1"/>
    <col min="10" max="16384" width="9.1796875" style="3"/>
  </cols>
  <sheetData>
    <row r="1" spans="2:8" ht="13" thickBot="1"/>
    <row r="2" spans="2:8" ht="35.5" customHeight="1" thickBot="1">
      <c r="B2" s="1187" t="s">
        <v>644</v>
      </c>
      <c r="C2" s="1188"/>
      <c r="D2" s="1188"/>
      <c r="E2" s="1188"/>
      <c r="F2" s="1189"/>
    </row>
    <row r="3" spans="2:8" ht="20.5" customHeight="1" thickBot="1">
      <c r="B3" s="1190" t="s">
        <v>645</v>
      </c>
      <c r="C3" s="1191"/>
      <c r="D3" s="1191"/>
      <c r="E3" s="1191"/>
      <c r="F3" s="1192"/>
    </row>
    <row r="4" spans="2:8" ht="9.65" customHeight="1">
      <c r="B4" s="535"/>
      <c r="C4" s="7"/>
      <c r="D4" s="7"/>
      <c r="E4" s="7"/>
      <c r="F4" s="536"/>
    </row>
    <row r="5" spans="2:8" ht="20.5" hidden="1" customHeight="1">
      <c r="B5" s="535"/>
      <c r="C5" s="7"/>
      <c r="D5" s="7"/>
      <c r="E5" s="7"/>
      <c r="F5" s="536"/>
    </row>
    <row r="6" spans="2:8" ht="31" customHeight="1">
      <c r="B6" s="627" t="s">
        <v>646</v>
      </c>
      <c r="C6" s="626" t="s">
        <v>643</v>
      </c>
      <c r="D6" s="1195" t="str">
        <f>DETAILS!B12</f>
        <v>2023-24</v>
      </c>
      <c r="E6" s="1195"/>
      <c r="F6" s="536"/>
    </row>
    <row r="7" spans="2:8" ht="20.5" customHeight="1">
      <c r="B7" s="1193" t="s">
        <v>647</v>
      </c>
      <c r="C7" s="1178" t="s">
        <v>99</v>
      </c>
      <c r="D7" s="1196" t="str">
        <f>DETAILS!B14</f>
        <v>01-04-2023</v>
      </c>
      <c r="E7" s="1196"/>
      <c r="F7" s="536"/>
    </row>
    <row r="8" spans="2:8" ht="20.5" customHeight="1">
      <c r="B8" s="1193"/>
      <c r="C8" s="1194"/>
      <c r="D8" s="1196" t="str">
        <f>DETAILS!B15</f>
        <v>31-03-2024</v>
      </c>
      <c r="E8" s="1196"/>
      <c r="F8" s="536"/>
    </row>
    <row r="9" spans="2:8" ht="20.5" customHeight="1">
      <c r="B9" s="627" t="s">
        <v>648</v>
      </c>
      <c r="C9" s="526" t="s">
        <v>93</v>
      </c>
      <c r="D9" s="1195" t="str">
        <f>DETAILS!B11</f>
        <v>2024-25</v>
      </c>
      <c r="E9" s="1195"/>
      <c r="F9" s="536"/>
    </row>
    <row r="10" spans="2:8" ht="20.5" customHeight="1">
      <c r="B10" s="627" t="s">
        <v>649</v>
      </c>
      <c r="C10" s="526" t="s">
        <v>650</v>
      </c>
      <c r="D10" s="1200" t="str">
        <f>ANEXER!E7</f>
        <v xml:space="preserve">       </v>
      </c>
      <c r="E10" s="1200"/>
      <c r="F10" s="536"/>
    </row>
    <row r="11" spans="2:8" ht="20.5" customHeight="1">
      <c r="B11" s="627" t="s">
        <v>651</v>
      </c>
      <c r="C11" s="526" t="s">
        <v>116</v>
      </c>
      <c r="D11" s="1201">
        <f>DETAILS!B24</f>
        <v>0</v>
      </c>
      <c r="E11" s="1201"/>
      <c r="F11" s="536"/>
    </row>
    <row r="12" spans="2:8" ht="20.5" customHeight="1">
      <c r="B12" s="627" t="s">
        <v>652</v>
      </c>
      <c r="C12" s="526" t="s">
        <v>655</v>
      </c>
      <c r="D12" s="1202" t="str">
        <f>DETAILS!B26</f>
        <v>07-03-1980</v>
      </c>
      <c r="E12" s="1202"/>
      <c r="F12" s="536"/>
    </row>
    <row r="13" spans="2:8" ht="20.5" customHeight="1">
      <c r="B13" s="627" t="s">
        <v>653</v>
      </c>
      <c r="C13" s="542" t="s">
        <v>683</v>
      </c>
      <c r="D13" s="1203">
        <f>DATEDIF(D12,D8,"Y")</f>
        <v>44</v>
      </c>
      <c r="E13" s="1203"/>
      <c r="F13" s="536"/>
    </row>
    <row r="14" spans="2:8" ht="20.5" customHeight="1">
      <c r="B14" s="627" t="s">
        <v>654</v>
      </c>
      <c r="C14" s="542" t="s">
        <v>656</v>
      </c>
      <c r="D14" s="1197" t="str">
        <f>IF(D13&lt;=59,"Normal Citizen",IF(AND(D13&gt;=60,D13&lt;=79),"Senior Citizen","Super Senior Citizen"))</f>
        <v>Normal Citizen</v>
      </c>
      <c r="E14" s="1197"/>
      <c r="F14" s="536"/>
    </row>
    <row r="15" spans="2:8" ht="20.5" customHeight="1">
      <c r="B15" s="627" t="s">
        <v>658</v>
      </c>
      <c r="C15" s="525" t="s">
        <v>657</v>
      </c>
      <c r="D15" s="1198" t="s">
        <v>48</v>
      </c>
      <c r="E15" s="1198"/>
      <c r="F15" s="536"/>
      <c r="H15" s="634">
        <f>ANEXER!N22-E36</f>
        <v>0</v>
      </c>
    </row>
    <row r="16" spans="2:8" ht="10" customHeight="1">
      <c r="B16" s="535"/>
      <c r="C16" s="537"/>
      <c r="D16" s="537"/>
      <c r="E16" s="538"/>
      <c r="F16" s="536"/>
    </row>
    <row r="17" spans="2:8" ht="20.5" customHeight="1">
      <c r="B17" s="627" t="s">
        <v>659</v>
      </c>
      <c r="C17" s="1199" t="s">
        <v>672</v>
      </c>
      <c r="D17" s="1199"/>
      <c r="E17" s="596">
        <f>H17</f>
        <v>0</v>
      </c>
      <c r="F17" s="539"/>
      <c r="H17" s="625">
        <f>('INCOM CACLULATION'!H131-(ANEXER!N22-H15))</f>
        <v>0</v>
      </c>
    </row>
    <row r="18" spans="2:8" ht="21.75" customHeight="1">
      <c r="B18" s="627" t="s">
        <v>660</v>
      </c>
      <c r="C18" s="1176" t="s">
        <v>662</v>
      </c>
      <c r="D18" s="1177"/>
      <c r="E18" s="597">
        <f>+E36</f>
        <v>0</v>
      </c>
      <c r="F18" s="539"/>
    </row>
    <row r="19" spans="2:8" ht="26.25" customHeight="1" thickBot="1">
      <c r="B19" s="540" t="s">
        <v>661</v>
      </c>
      <c r="C19" s="1178" t="s">
        <v>663</v>
      </c>
      <c r="D19" s="1178"/>
      <c r="E19" s="598">
        <f>SUM(E17:E18)</f>
        <v>0</v>
      </c>
      <c r="F19" s="539"/>
    </row>
    <row r="20" spans="2:8" ht="19.5" customHeight="1">
      <c r="B20" s="1182" t="s">
        <v>664</v>
      </c>
      <c r="C20" s="1183"/>
      <c r="D20" s="1183"/>
      <c r="E20" s="1184"/>
      <c r="F20" s="539"/>
    </row>
    <row r="21" spans="2:8" ht="20.5" customHeight="1" thickBot="1">
      <c r="B21" s="1179" t="s">
        <v>667</v>
      </c>
      <c r="C21" s="1180"/>
      <c r="D21" s="1180"/>
      <c r="E21" s="1181"/>
      <c r="F21" s="536"/>
    </row>
    <row r="22" spans="2:8" ht="87.65" customHeight="1">
      <c r="B22" s="636" t="s">
        <v>180</v>
      </c>
      <c r="C22" s="637" t="s">
        <v>96</v>
      </c>
      <c r="D22" s="638" t="s">
        <v>665</v>
      </c>
      <c r="E22" s="638" t="s">
        <v>666</v>
      </c>
      <c r="F22" s="536"/>
    </row>
    <row r="23" spans="2:8" ht="21.5" customHeight="1">
      <c r="B23" s="641">
        <v>1</v>
      </c>
      <c r="C23" s="623" t="s">
        <v>693</v>
      </c>
      <c r="D23" s="642">
        <v>0</v>
      </c>
      <c r="E23" s="642">
        <v>0</v>
      </c>
      <c r="F23" s="536"/>
    </row>
    <row r="24" spans="2:8" ht="21" customHeight="1">
      <c r="B24" s="639">
        <v>2</v>
      </c>
      <c r="C24" s="623" t="s">
        <v>73</v>
      </c>
      <c r="D24" s="642">
        <v>0</v>
      </c>
      <c r="E24" s="642">
        <v>0</v>
      </c>
      <c r="F24" s="536"/>
    </row>
    <row r="25" spans="2:8" ht="21" customHeight="1" thickBot="1">
      <c r="B25" s="534">
        <v>3</v>
      </c>
      <c r="C25" s="640" t="s">
        <v>65</v>
      </c>
      <c r="D25" s="642">
        <v>0</v>
      </c>
      <c r="E25" s="642">
        <v>0</v>
      </c>
      <c r="F25" s="536"/>
    </row>
    <row r="26" spans="2:8" ht="21" customHeight="1" thickBot="1">
      <c r="B26" s="641">
        <v>4</v>
      </c>
      <c r="C26" s="623" t="s">
        <v>19</v>
      </c>
      <c r="D26" s="622">
        <v>0</v>
      </c>
      <c r="E26" s="622">
        <v>0</v>
      </c>
      <c r="F26" s="536"/>
    </row>
    <row r="27" spans="2:8" ht="21" customHeight="1" thickBot="1">
      <c r="B27" s="639">
        <v>5</v>
      </c>
      <c r="C27" s="624" t="s">
        <v>39</v>
      </c>
      <c r="D27" s="622">
        <v>0</v>
      </c>
      <c r="E27" s="622">
        <v>0</v>
      </c>
      <c r="F27" s="536"/>
    </row>
    <row r="28" spans="2:8" ht="21" customHeight="1" thickBot="1">
      <c r="B28" s="534">
        <v>6</v>
      </c>
      <c r="C28" s="624" t="s">
        <v>21</v>
      </c>
      <c r="D28" s="622">
        <v>0</v>
      </c>
      <c r="E28" s="622">
        <v>0</v>
      </c>
      <c r="F28" s="536"/>
    </row>
    <row r="29" spans="2:8" ht="21" customHeight="1" thickBot="1">
      <c r="B29" s="641">
        <v>7</v>
      </c>
      <c r="C29" s="624" t="s">
        <v>22</v>
      </c>
      <c r="D29" s="622">
        <v>0</v>
      </c>
      <c r="E29" s="622">
        <v>0</v>
      </c>
      <c r="F29" s="536"/>
    </row>
    <row r="30" spans="2:8" ht="21" customHeight="1" thickBot="1">
      <c r="B30" s="639">
        <v>8</v>
      </c>
      <c r="C30" s="624" t="s">
        <v>23</v>
      </c>
      <c r="D30" s="622">
        <v>0</v>
      </c>
      <c r="E30" s="622">
        <v>0</v>
      </c>
      <c r="F30" s="536"/>
    </row>
    <row r="31" spans="2:8" ht="21" customHeight="1" thickBot="1">
      <c r="B31" s="534">
        <v>9</v>
      </c>
      <c r="C31" s="624" t="s">
        <v>24</v>
      </c>
      <c r="D31" s="622">
        <v>0</v>
      </c>
      <c r="E31" s="622">
        <v>0</v>
      </c>
      <c r="F31" s="536"/>
    </row>
    <row r="32" spans="2:8" ht="21" customHeight="1" thickBot="1">
      <c r="B32" s="641">
        <v>10</v>
      </c>
      <c r="C32" s="624" t="s">
        <v>25</v>
      </c>
      <c r="D32" s="622">
        <v>0</v>
      </c>
      <c r="E32" s="622">
        <v>0</v>
      </c>
      <c r="F32" s="536"/>
    </row>
    <row r="33" spans="2:6" ht="21" customHeight="1" thickBot="1">
      <c r="B33" s="639">
        <v>11</v>
      </c>
      <c r="C33" s="624" t="s">
        <v>26</v>
      </c>
      <c r="D33" s="622">
        <v>0</v>
      </c>
      <c r="E33" s="622">
        <v>0</v>
      </c>
      <c r="F33" s="536"/>
    </row>
    <row r="34" spans="2:6" ht="21" customHeight="1" thickBot="1">
      <c r="B34" s="534">
        <v>12</v>
      </c>
      <c r="C34" s="624" t="s">
        <v>27</v>
      </c>
      <c r="D34" s="622">
        <v>0</v>
      </c>
      <c r="E34" s="622">
        <v>0</v>
      </c>
      <c r="F34" s="536"/>
    </row>
    <row r="35" spans="2:6" ht="17.5" hidden="1" customHeight="1">
      <c r="B35" s="535"/>
      <c r="C35" s="619"/>
      <c r="D35" s="620"/>
      <c r="E35" s="620"/>
      <c r="F35" s="536"/>
    </row>
    <row r="36" spans="2:6" ht="28.5" customHeight="1" thickBot="1">
      <c r="B36" s="1185" t="s">
        <v>13</v>
      </c>
      <c r="C36" s="1186"/>
      <c r="D36" s="621">
        <f>SUM(D23:D34)</f>
        <v>0</v>
      </c>
      <c r="E36" s="621">
        <f>SUM(E23:E34)</f>
        <v>0</v>
      </c>
      <c r="F36" s="541"/>
    </row>
    <row r="37" spans="2:6" ht="31" customHeight="1" thickBot="1">
      <c r="B37" s="1174" t="s">
        <v>668</v>
      </c>
      <c r="C37" s="1175"/>
      <c r="D37" s="1175"/>
      <c r="E37" s="1175"/>
      <c r="F37" s="541"/>
    </row>
  </sheetData>
  <mergeCells count="21">
    <mergeCell ref="D14:E14"/>
    <mergeCell ref="D15:E15"/>
    <mergeCell ref="C17:D17"/>
    <mergeCell ref="D9:E9"/>
    <mergeCell ref="D10:E10"/>
    <mergeCell ref="D11:E11"/>
    <mergeCell ref="D12:E12"/>
    <mergeCell ref="D13:E13"/>
    <mergeCell ref="B2:F2"/>
    <mergeCell ref="B3:F3"/>
    <mergeCell ref="B7:B8"/>
    <mergeCell ref="C7:C8"/>
    <mergeCell ref="D6:E6"/>
    <mergeCell ref="D7:E7"/>
    <mergeCell ref="D8:E8"/>
    <mergeCell ref="B37:E37"/>
    <mergeCell ref="C18:D18"/>
    <mergeCell ref="C19:D19"/>
    <mergeCell ref="B21:E21"/>
    <mergeCell ref="B20:E20"/>
    <mergeCell ref="B36:C36"/>
  </mergeCells>
  <dataValidations count="1">
    <dataValidation type="list" allowBlank="1" showInputMessage="1" showErrorMessage="1" sqref="D15">
      <formula1>$R$29:$R$30</formula1>
    </dataValidation>
  </dataValidations>
  <pageMargins left="0.48" right="0.7" top="0.25" bottom="0.33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- A (10E)'!$R$27:$R$28</xm:f>
          </x14:formula1>
          <xm:sqref>E16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T45"/>
  <sheetViews>
    <sheetView showGridLines="0" view="pageBreakPreview" zoomScale="90" zoomScaleNormal="80" zoomScaleSheetLayoutView="90" workbookViewId="0">
      <selection activeCell="N17" sqref="N17"/>
    </sheetView>
  </sheetViews>
  <sheetFormatPr defaultColWidth="9.1796875" defaultRowHeight="12.5"/>
  <cols>
    <col min="1" max="3" width="1.26953125" style="3" customWidth="1"/>
    <col min="4" max="4" width="2.26953125" style="3" bestFit="1" customWidth="1"/>
    <col min="5" max="5" width="6.54296875" style="3" customWidth="1"/>
    <col min="6" max="6" width="41.26953125" style="3" customWidth="1"/>
    <col min="7" max="7" width="29.453125" style="3" customWidth="1"/>
    <col min="8" max="8" width="4.1796875" style="3" customWidth="1"/>
    <col min="9" max="9" width="4.7265625" style="3" customWidth="1"/>
    <col min="10" max="10" width="19.1796875" style="3" customWidth="1"/>
    <col min="11" max="11" width="2.7265625" style="3" customWidth="1"/>
    <col min="12" max="16384" width="9.1796875" style="3"/>
  </cols>
  <sheetData>
    <row r="1" spans="3:20" ht="13" thickBot="1"/>
    <row r="2" spans="3:20" ht="14.5" customHeight="1">
      <c r="C2" s="1211" t="s">
        <v>0</v>
      </c>
      <c r="D2" s="1212"/>
      <c r="E2" s="1212"/>
      <c r="F2" s="1212"/>
      <c r="G2" s="1212"/>
      <c r="H2" s="1212"/>
      <c r="I2" s="1212"/>
      <c r="J2" s="1212"/>
      <c r="K2" s="1213"/>
    </row>
    <row r="3" spans="3:20" ht="12.65" customHeight="1">
      <c r="C3" s="1214"/>
      <c r="D3" s="1215"/>
      <c r="E3" s="1215"/>
      <c r="F3" s="1215"/>
      <c r="G3" s="1215"/>
      <c r="H3" s="1215"/>
      <c r="I3" s="1215"/>
      <c r="J3" s="1215"/>
      <c r="K3" s="1216"/>
    </row>
    <row r="4" spans="3:20" ht="12.65" customHeight="1">
      <c r="C4" s="1214"/>
      <c r="D4" s="1215"/>
      <c r="E4" s="1215"/>
      <c r="F4" s="1215"/>
      <c r="G4" s="1215"/>
      <c r="H4" s="1215"/>
      <c r="I4" s="1215"/>
      <c r="J4" s="1215"/>
      <c r="K4" s="1216"/>
    </row>
    <row r="5" spans="3:20" ht="15" customHeight="1" thickBot="1">
      <c r="C5" s="1217"/>
      <c r="D5" s="1218"/>
      <c r="E5" s="1218"/>
      <c r="F5" s="1218"/>
      <c r="G5" s="1218"/>
      <c r="H5" s="1218"/>
      <c r="I5" s="1218"/>
      <c r="J5" s="1218"/>
      <c r="K5" s="1219"/>
      <c r="L5" s="14"/>
      <c r="M5" s="14"/>
      <c r="N5" s="14"/>
      <c r="O5" s="14"/>
      <c r="P5" s="14"/>
      <c r="Q5" s="14"/>
      <c r="R5" s="14"/>
      <c r="S5" s="14"/>
      <c r="T5" s="14"/>
    </row>
    <row r="6" spans="3:20" ht="15" customHeight="1">
      <c r="C6" s="1220" t="s">
        <v>15</v>
      </c>
      <c r="D6" s="1221"/>
      <c r="E6" s="1221"/>
      <c r="F6" s="1221"/>
      <c r="G6" s="1221"/>
      <c r="H6" s="1221"/>
      <c r="I6" s="1221"/>
      <c r="J6" s="1221"/>
      <c r="K6" s="1222"/>
      <c r="L6" s="15"/>
      <c r="M6" s="15"/>
      <c r="N6" s="15"/>
      <c r="O6" s="15"/>
      <c r="P6" s="15"/>
      <c r="Q6" s="15"/>
      <c r="R6" s="15"/>
      <c r="S6" s="15"/>
      <c r="T6" s="15"/>
    </row>
    <row r="7" spans="3:20" ht="15" customHeight="1" thickBot="1">
      <c r="C7" s="535"/>
      <c r="D7" s="558"/>
      <c r="E7" s="558"/>
      <c r="F7" s="558"/>
      <c r="G7" s="558"/>
      <c r="H7" s="558"/>
      <c r="I7" s="558"/>
      <c r="J7" s="558"/>
      <c r="K7" s="559"/>
      <c r="L7" s="15"/>
      <c r="M7" s="15"/>
      <c r="N7" s="15"/>
      <c r="O7" s="15"/>
      <c r="P7" s="15"/>
      <c r="Q7" s="15"/>
      <c r="R7" s="15"/>
      <c r="S7" s="15"/>
      <c r="T7" s="15"/>
    </row>
    <row r="8" spans="3:20" ht="47.25" customHeight="1" thickBot="1">
      <c r="C8" s="535"/>
      <c r="D8" s="1207" t="str">
        <f>CONCATENATE("Form for furnishing particulars of income under section 192(2A) for the year ending ",(TEXT('Data- (10E)'!D8,"dd-mmmm-yyyy"))," ","for claiming relief under section 89(1) by a Government servant or an employee in a company, co-operative society, local authority, university, institution, association or body.")</f>
        <v>Form for furnishing particulars of income under section 192(2A) for the year ending 31-March-2024 for claiming relief under section 89(1) by a Government servant or an employee in a company, co-operative society, local authority, university, institution, association or body.</v>
      </c>
      <c r="E8" s="1208"/>
      <c r="F8" s="1208"/>
      <c r="G8" s="1208"/>
      <c r="H8" s="1208"/>
      <c r="I8" s="1208"/>
      <c r="J8" s="1209"/>
      <c r="K8" s="560"/>
      <c r="L8" s="14"/>
      <c r="M8" s="14"/>
      <c r="N8" s="14"/>
      <c r="O8" s="14"/>
      <c r="P8" s="14"/>
      <c r="Q8" s="14"/>
      <c r="R8" s="14"/>
      <c r="S8" s="14"/>
      <c r="T8" s="14"/>
    </row>
    <row r="9" spans="3:20" ht="13">
      <c r="C9" s="535"/>
      <c r="D9" s="561"/>
      <c r="E9" s="19"/>
      <c r="F9" s="19"/>
      <c r="G9" s="19"/>
      <c r="H9" s="19"/>
      <c r="I9" s="19"/>
      <c r="J9" s="19"/>
      <c r="K9" s="562"/>
      <c r="L9" s="17"/>
      <c r="M9" s="17"/>
      <c r="N9" s="17"/>
      <c r="O9" s="17"/>
      <c r="P9" s="17"/>
      <c r="Q9" s="17"/>
      <c r="R9" s="17"/>
      <c r="S9" s="18"/>
      <c r="T9" s="17"/>
    </row>
    <row r="10" spans="3:20" ht="13">
      <c r="C10" s="535"/>
      <c r="D10" s="561"/>
      <c r="E10" s="19"/>
      <c r="F10" s="19"/>
      <c r="G10" s="19"/>
      <c r="H10" s="19"/>
      <c r="I10" s="19"/>
      <c r="J10" s="19"/>
      <c r="K10" s="562"/>
      <c r="L10" s="17"/>
      <c r="M10" s="17"/>
      <c r="N10" s="17"/>
      <c r="O10" s="17"/>
      <c r="P10" s="17"/>
      <c r="Q10" s="17"/>
      <c r="R10" s="17"/>
      <c r="S10" s="18"/>
      <c r="T10" s="17"/>
    </row>
    <row r="11" spans="3:20" ht="13">
      <c r="C11" s="535"/>
      <c r="D11" s="561"/>
      <c r="E11" s="19"/>
      <c r="F11" s="19"/>
      <c r="G11" s="19"/>
      <c r="H11" s="19"/>
      <c r="I11" s="19"/>
      <c r="J11" s="19"/>
      <c r="K11" s="562"/>
      <c r="L11" s="17"/>
      <c r="M11" s="17"/>
      <c r="N11" s="17"/>
      <c r="O11" s="17"/>
      <c r="P11" s="17"/>
      <c r="Q11" s="17"/>
      <c r="R11" s="17"/>
      <c r="S11" s="18"/>
      <c r="T11" s="17"/>
    </row>
    <row r="12" spans="3:20" ht="23.5" customHeight="1">
      <c r="C12" s="535"/>
      <c r="D12" s="7"/>
      <c r="E12" s="576">
        <v>1</v>
      </c>
      <c r="F12" s="577" t="s">
        <v>1</v>
      </c>
      <c r="G12" s="1224" t="str">
        <f>ANEXER!E7</f>
        <v xml:space="preserve">       </v>
      </c>
      <c r="H12" s="1224"/>
      <c r="I12" s="1224"/>
      <c r="J12" s="1224"/>
      <c r="K12" s="536"/>
    </row>
    <row r="13" spans="3:20" ht="23.5" customHeight="1">
      <c r="C13" s="535"/>
      <c r="D13" s="7"/>
      <c r="E13" s="576">
        <v>2</v>
      </c>
      <c r="F13" s="577" t="s">
        <v>2</v>
      </c>
      <c r="G13" s="1223">
        <f>DETAILS!B24</f>
        <v>0</v>
      </c>
      <c r="H13" s="1223"/>
      <c r="I13" s="1223"/>
      <c r="J13" s="1223"/>
      <c r="K13" s="563"/>
      <c r="L13" s="16"/>
      <c r="M13" s="16"/>
      <c r="N13" s="16"/>
      <c r="O13" s="16"/>
      <c r="P13" s="16"/>
      <c r="Q13" s="16"/>
      <c r="R13" s="16"/>
      <c r="S13" s="16"/>
    </row>
    <row r="14" spans="3:20" ht="23.5" customHeight="1">
      <c r="C14" s="535"/>
      <c r="D14" s="7"/>
      <c r="E14" s="576">
        <v>3</v>
      </c>
      <c r="F14" s="577" t="s">
        <v>3</v>
      </c>
      <c r="G14" s="1225" t="s">
        <v>20</v>
      </c>
      <c r="H14" s="1226"/>
      <c r="I14" s="1226"/>
      <c r="J14" s="1227"/>
      <c r="K14" s="563"/>
      <c r="L14" s="16"/>
      <c r="M14" s="16"/>
      <c r="N14" s="16"/>
      <c r="O14" s="16"/>
      <c r="P14" s="16"/>
      <c r="Q14" s="16"/>
      <c r="R14" s="16"/>
      <c r="S14" s="16"/>
    </row>
    <row r="15" spans="3:20">
      <c r="C15" s="535"/>
      <c r="D15" s="561"/>
      <c r="E15" s="561"/>
      <c r="F15" s="561"/>
      <c r="G15" s="561"/>
      <c r="H15" s="561"/>
      <c r="I15" s="561"/>
      <c r="J15" s="561"/>
      <c r="K15" s="563"/>
      <c r="L15" s="16"/>
      <c r="M15" s="16"/>
      <c r="N15" s="16"/>
      <c r="O15" s="16"/>
      <c r="P15" s="16"/>
      <c r="Q15" s="16"/>
      <c r="R15" s="16"/>
      <c r="S15" s="16"/>
      <c r="T15" s="16"/>
    </row>
    <row r="16" spans="3:20">
      <c r="C16" s="535"/>
      <c r="D16" s="561"/>
      <c r="E16" s="561"/>
      <c r="F16" s="561"/>
      <c r="G16" s="561"/>
      <c r="H16" s="561"/>
      <c r="I16" s="561"/>
      <c r="J16" s="561"/>
      <c r="K16" s="563"/>
      <c r="L16" s="16"/>
      <c r="M16" s="16"/>
      <c r="N16" s="16"/>
      <c r="O16" s="16"/>
      <c r="P16" s="16"/>
      <c r="Q16" s="16"/>
      <c r="R16" s="16"/>
      <c r="S16" s="16"/>
      <c r="T16" s="16"/>
    </row>
    <row r="17" spans="3:20" ht="27" customHeight="1">
      <c r="C17" s="535"/>
      <c r="D17" s="7"/>
      <c r="E17" s="561"/>
      <c r="F17" s="1206" t="str">
        <f>CONCATENATE("Particulars of income referred to in rule 21A of the Income tax Rules, 1962, during the previous year relevant to assessment year ",'Data- (10E)'!D9)</f>
        <v>Particulars of income referred to in rule 21A of the Income tax Rules, 1962, during the previous year relevant to assessment year 2024-25</v>
      </c>
      <c r="G17" s="1206"/>
      <c r="H17" s="1206"/>
      <c r="I17" s="1206"/>
      <c r="J17" s="1206"/>
      <c r="K17" s="563"/>
      <c r="L17" s="16"/>
      <c r="M17" s="16"/>
      <c r="N17" s="16"/>
      <c r="O17" s="16"/>
      <c r="P17" s="16"/>
      <c r="Q17" s="16"/>
      <c r="R17" s="16"/>
      <c r="S17" s="16"/>
      <c r="T17" s="16"/>
    </row>
    <row r="18" spans="3:20" ht="27" customHeight="1">
      <c r="C18" s="535"/>
      <c r="D18" s="7"/>
      <c r="E18" s="561"/>
      <c r="F18" s="564"/>
      <c r="G18" s="564"/>
      <c r="H18" s="561"/>
      <c r="I18" s="561"/>
      <c r="J18" s="561"/>
      <c r="K18" s="563"/>
      <c r="L18" s="16"/>
      <c r="M18" s="16"/>
      <c r="N18" s="16"/>
      <c r="O18" s="16"/>
      <c r="P18" s="16"/>
      <c r="Q18" s="16"/>
      <c r="R18" s="16"/>
      <c r="S18" s="16"/>
      <c r="T18" s="16"/>
    </row>
    <row r="19" spans="3:20">
      <c r="C19" s="535"/>
      <c r="D19" s="561"/>
      <c r="E19" s="561"/>
      <c r="F19" s="561"/>
      <c r="G19" s="561"/>
      <c r="H19" s="561"/>
      <c r="I19" s="561"/>
      <c r="J19" s="561"/>
      <c r="K19" s="536"/>
    </row>
    <row r="20" spans="3:20" ht="24.75" customHeight="1">
      <c r="C20" s="535"/>
      <c r="D20" s="565">
        <v>1</v>
      </c>
      <c r="E20" s="561" t="s">
        <v>4</v>
      </c>
      <c r="F20" s="1210" t="s">
        <v>5</v>
      </c>
      <c r="G20" s="1210"/>
      <c r="H20" s="7"/>
      <c r="I20" s="566" t="s">
        <v>6</v>
      </c>
      <c r="J20" s="604">
        <f>+'Data- (10E)'!E18</f>
        <v>0</v>
      </c>
      <c r="K20" s="536"/>
    </row>
    <row r="21" spans="3:20" ht="13">
      <c r="C21" s="535"/>
      <c r="D21" s="561"/>
      <c r="E21" s="561"/>
      <c r="F21" s="567"/>
      <c r="G21" s="567"/>
      <c r="H21" s="7"/>
      <c r="I21" s="566"/>
      <c r="J21" s="555"/>
      <c r="K21" s="536"/>
    </row>
    <row r="22" spans="3:20" ht="38.25" customHeight="1">
      <c r="C22" s="535"/>
      <c r="D22" s="561"/>
      <c r="E22" s="561" t="s">
        <v>7</v>
      </c>
      <c r="F22" s="1210" t="s">
        <v>8</v>
      </c>
      <c r="G22" s="1210"/>
      <c r="H22" s="7"/>
      <c r="I22" s="566" t="s">
        <v>6</v>
      </c>
      <c r="J22" s="554" t="s">
        <v>66</v>
      </c>
      <c r="K22" s="536"/>
    </row>
    <row r="23" spans="3:20" ht="13">
      <c r="C23" s="535"/>
      <c r="D23" s="561"/>
      <c r="E23" s="561"/>
      <c r="F23" s="568"/>
      <c r="G23" s="568"/>
      <c r="H23" s="7"/>
      <c r="I23" s="569"/>
      <c r="J23" s="555"/>
      <c r="K23" s="536"/>
    </row>
    <row r="24" spans="3:20" ht="65.25" customHeight="1">
      <c r="C24" s="535"/>
      <c r="D24" s="561"/>
      <c r="E24" s="567" t="s">
        <v>9</v>
      </c>
      <c r="F24" s="1210" t="s">
        <v>10</v>
      </c>
      <c r="G24" s="1210"/>
      <c r="H24" s="7"/>
      <c r="I24" s="566" t="s">
        <v>6</v>
      </c>
      <c r="J24" s="554" t="s">
        <v>66</v>
      </c>
      <c r="K24" s="536"/>
    </row>
    <row r="25" spans="3:20" ht="13">
      <c r="C25" s="535"/>
      <c r="D25" s="561"/>
      <c r="E25" s="561"/>
      <c r="F25" s="568"/>
      <c r="G25" s="568"/>
      <c r="H25" s="7"/>
      <c r="I25" s="569"/>
      <c r="J25" s="555"/>
      <c r="K25" s="536"/>
    </row>
    <row r="26" spans="3:20" ht="36" customHeight="1">
      <c r="C26" s="535"/>
      <c r="D26" s="565">
        <v>2</v>
      </c>
      <c r="E26" s="7"/>
      <c r="F26" s="1210" t="s">
        <v>16</v>
      </c>
      <c r="G26" s="1210"/>
      <c r="H26" s="7"/>
      <c r="I26" s="566" t="s">
        <v>6</v>
      </c>
      <c r="J26" s="554" t="s">
        <v>66</v>
      </c>
      <c r="K26" s="536"/>
    </row>
    <row r="27" spans="3:20" ht="42" customHeight="1">
      <c r="C27" s="535"/>
      <c r="D27" s="561"/>
      <c r="E27" s="7"/>
      <c r="F27" s="567"/>
      <c r="G27" s="561"/>
      <c r="H27" s="561"/>
      <c r="I27" s="561"/>
      <c r="J27" s="561"/>
      <c r="K27" s="536"/>
    </row>
    <row r="28" spans="3:20">
      <c r="C28" s="535"/>
      <c r="D28" s="561"/>
      <c r="E28" s="561"/>
      <c r="F28" s="561"/>
      <c r="G28" s="561"/>
      <c r="H28" s="561"/>
      <c r="I28" s="561"/>
      <c r="J28" s="561"/>
      <c r="K28" s="563"/>
      <c r="L28" s="16"/>
      <c r="M28" s="16"/>
      <c r="N28" s="16"/>
      <c r="O28" s="16"/>
      <c r="P28" s="16"/>
      <c r="Q28" s="16"/>
      <c r="R28" s="16"/>
      <c r="S28" s="16"/>
      <c r="T28" s="16"/>
    </row>
    <row r="29" spans="3:20">
      <c r="C29" s="535"/>
      <c r="D29" s="561"/>
      <c r="E29" s="561"/>
      <c r="F29" s="561"/>
      <c r="G29" s="561"/>
      <c r="H29" s="561"/>
      <c r="I29" s="561"/>
      <c r="J29" s="561"/>
      <c r="K29" s="563"/>
      <c r="L29" s="16"/>
      <c r="M29" s="16"/>
      <c r="N29" s="16"/>
      <c r="O29" s="16"/>
      <c r="P29" s="16"/>
      <c r="Q29" s="16"/>
      <c r="R29" s="16"/>
      <c r="S29" s="16"/>
      <c r="T29" s="16"/>
    </row>
    <row r="30" spans="3:20">
      <c r="C30" s="535"/>
      <c r="D30" s="561"/>
      <c r="E30" s="561"/>
      <c r="F30" s="561"/>
      <c r="G30" s="561"/>
      <c r="H30" s="561"/>
      <c r="I30" s="561"/>
      <c r="J30" s="561"/>
      <c r="K30" s="563"/>
      <c r="L30" s="16"/>
      <c r="M30" s="16"/>
      <c r="N30" s="16"/>
      <c r="O30" s="16"/>
      <c r="P30" s="16"/>
      <c r="Q30" s="16"/>
      <c r="R30" s="16"/>
      <c r="S30" s="16"/>
      <c r="T30" s="16"/>
    </row>
    <row r="31" spans="3:20" ht="13">
      <c r="C31" s="535"/>
      <c r="D31" s="561"/>
      <c r="E31" s="561"/>
      <c r="F31" s="561"/>
      <c r="G31" s="561"/>
      <c r="H31" s="570" t="s">
        <v>11</v>
      </c>
      <c r="I31" s="7"/>
      <c r="J31" s="561"/>
      <c r="K31" s="563"/>
      <c r="L31" s="16"/>
      <c r="M31" s="16"/>
      <c r="N31" s="16"/>
      <c r="O31" s="16"/>
      <c r="P31" s="16"/>
      <c r="Q31" s="16"/>
      <c r="R31" s="16"/>
      <c r="S31" s="16"/>
      <c r="T31" s="16"/>
    </row>
    <row r="32" spans="3:20">
      <c r="C32" s="535"/>
      <c r="D32" s="561"/>
      <c r="E32" s="561"/>
      <c r="F32" s="561"/>
      <c r="G32" s="561"/>
      <c r="H32" s="561"/>
      <c r="I32" s="561"/>
      <c r="J32" s="561"/>
      <c r="K32" s="563"/>
      <c r="L32" s="16"/>
      <c r="M32" s="16"/>
      <c r="N32" s="16"/>
      <c r="O32" s="16"/>
      <c r="P32" s="16"/>
      <c r="Q32" s="16"/>
      <c r="R32" s="16"/>
      <c r="S32" s="16"/>
      <c r="T32" s="16"/>
    </row>
    <row r="33" spans="3:20" ht="13">
      <c r="C33" s="535"/>
      <c r="D33" s="1204" t="s">
        <v>12</v>
      </c>
      <c r="E33" s="1204"/>
      <c r="F33" s="1204"/>
      <c r="G33" s="1204"/>
      <c r="H33" s="1204"/>
      <c r="I33" s="1204"/>
      <c r="J33" s="1204"/>
      <c r="K33" s="563"/>
      <c r="L33" s="16"/>
      <c r="M33" s="16"/>
      <c r="N33" s="16"/>
      <c r="O33" s="16"/>
      <c r="P33" s="16"/>
      <c r="Q33" s="16"/>
      <c r="R33" s="16"/>
      <c r="S33" s="16"/>
      <c r="T33" s="16"/>
    </row>
    <row r="34" spans="3:20" ht="13">
      <c r="C34" s="535"/>
      <c r="D34" s="565"/>
      <c r="E34" s="565"/>
      <c r="F34" s="565"/>
      <c r="G34" s="565"/>
      <c r="H34" s="565"/>
      <c r="I34" s="565"/>
      <c r="J34" s="565"/>
      <c r="K34" s="563"/>
      <c r="L34" s="16"/>
      <c r="M34" s="16"/>
      <c r="N34" s="16"/>
      <c r="O34" s="16"/>
      <c r="P34" s="16"/>
      <c r="Q34" s="16"/>
      <c r="R34" s="16"/>
      <c r="S34" s="16"/>
      <c r="T34" s="16"/>
    </row>
    <row r="35" spans="3:20">
      <c r="C35" s="535"/>
      <c r="D35" s="561"/>
      <c r="E35" s="1205" t="str">
        <f>CONCATENATE("I, ",'Data- (10E)'!D10," ","do hereby declare that what is stated above is true to the best of my knowledge and belief.")</f>
        <v>I,         do hereby declare that what is stated above is true to the best of my knowledge and belief.</v>
      </c>
      <c r="F35" s="1205"/>
      <c r="G35" s="1205"/>
      <c r="H35" s="1205"/>
      <c r="I35" s="1205"/>
      <c r="J35" s="1205"/>
      <c r="K35" s="563"/>
      <c r="L35" s="16"/>
      <c r="M35" s="16"/>
      <c r="N35" s="16"/>
      <c r="O35" s="16"/>
      <c r="P35" s="16"/>
      <c r="Q35" s="16"/>
      <c r="R35" s="16"/>
      <c r="S35" s="16"/>
      <c r="T35" s="16"/>
    </row>
    <row r="36" spans="3:20">
      <c r="C36" s="535"/>
      <c r="D36" s="561"/>
      <c r="E36" s="561"/>
      <c r="F36" s="561"/>
      <c r="G36" s="561"/>
      <c r="H36" s="561"/>
      <c r="I36" s="561"/>
      <c r="J36" s="561"/>
      <c r="K36" s="563"/>
      <c r="L36" s="16"/>
      <c r="M36" s="16"/>
      <c r="N36" s="16"/>
      <c r="O36" s="16"/>
      <c r="P36" s="16"/>
      <c r="Q36" s="16"/>
      <c r="R36" s="16"/>
      <c r="S36" s="16"/>
      <c r="T36" s="16"/>
    </row>
    <row r="37" spans="3:20">
      <c r="C37" s="535"/>
      <c r="D37" s="561"/>
      <c r="E37" s="561" t="str">
        <f>CONCATENATE("Verified today, the"," ",(TEXT(F41,"dd"))," ","day of,"," ",(TEXT(F41,"mmmm"))," ",(TEXT(F41,"yyyy")))</f>
        <v>Verified today, the 31 day of, March 2024</v>
      </c>
      <c r="F37" s="7"/>
      <c r="G37" s="561"/>
      <c r="H37" s="561"/>
      <c r="I37" s="561"/>
      <c r="J37" s="561"/>
      <c r="K37" s="563"/>
      <c r="L37" s="16"/>
      <c r="M37" s="16"/>
      <c r="N37" s="16"/>
      <c r="O37" s="16"/>
      <c r="P37" s="16"/>
      <c r="Q37" s="16"/>
      <c r="R37" s="16"/>
      <c r="S37" s="16"/>
      <c r="T37" s="16"/>
    </row>
    <row r="38" spans="3:20">
      <c r="C38" s="535"/>
      <c r="D38" s="561"/>
      <c r="E38" s="7"/>
      <c r="F38" s="561"/>
      <c r="G38" s="561"/>
      <c r="H38" s="561"/>
      <c r="I38" s="561"/>
      <c r="J38" s="561"/>
      <c r="K38" s="563"/>
      <c r="L38" s="16"/>
      <c r="M38" s="16"/>
      <c r="N38" s="16"/>
      <c r="O38" s="16"/>
      <c r="P38" s="16"/>
      <c r="Q38" s="16"/>
      <c r="R38" s="16"/>
      <c r="S38" s="16"/>
      <c r="T38" s="16"/>
    </row>
    <row r="39" spans="3:20">
      <c r="C39" s="535"/>
      <c r="D39" s="561"/>
      <c r="E39" s="561"/>
      <c r="F39" s="561"/>
      <c r="G39" s="561"/>
      <c r="H39" s="561"/>
      <c r="I39" s="561"/>
      <c r="J39" s="561"/>
      <c r="K39" s="563"/>
      <c r="L39" s="16"/>
      <c r="M39" s="16"/>
      <c r="N39" s="16"/>
      <c r="O39" s="16"/>
      <c r="P39" s="16"/>
      <c r="Q39" s="16"/>
      <c r="R39" s="16"/>
      <c r="S39" s="16"/>
      <c r="T39" s="16"/>
    </row>
    <row r="40" spans="3:20" ht="13">
      <c r="C40" s="535"/>
      <c r="D40" s="561"/>
      <c r="E40" s="571" t="s">
        <v>17</v>
      </c>
      <c r="F40" s="556"/>
      <c r="G40" s="561"/>
      <c r="H40" s="561"/>
      <c r="I40" s="561"/>
      <c r="J40" s="561"/>
      <c r="K40" s="563"/>
      <c r="L40" s="16"/>
      <c r="M40" s="16"/>
      <c r="N40" s="16"/>
    </row>
    <row r="41" spans="3:20" ht="13">
      <c r="C41" s="535"/>
      <c r="D41" s="561"/>
      <c r="E41" s="571" t="s">
        <v>18</v>
      </c>
      <c r="F41" s="557">
        <f>DETAILS!H4</f>
        <v>45382</v>
      </c>
      <c r="G41" s="561"/>
      <c r="H41" s="561"/>
      <c r="I41" s="561"/>
      <c r="J41" s="561"/>
      <c r="K41" s="563"/>
      <c r="L41" s="16"/>
      <c r="M41" s="16"/>
      <c r="N41" s="16"/>
      <c r="O41" s="16"/>
      <c r="P41" s="16"/>
      <c r="Q41" s="16"/>
      <c r="R41" s="16"/>
      <c r="S41" s="16"/>
      <c r="T41" s="16"/>
    </row>
    <row r="42" spans="3:20" ht="37" customHeight="1">
      <c r="C42" s="535"/>
      <c r="D42" s="561"/>
      <c r="E42" s="561"/>
      <c r="F42" s="561"/>
      <c r="G42" s="561"/>
      <c r="H42" s="561"/>
      <c r="I42" s="561"/>
      <c r="J42" s="561"/>
      <c r="K42" s="563"/>
      <c r="L42" s="16"/>
      <c r="M42" s="16"/>
      <c r="N42" s="16"/>
      <c r="O42" s="16"/>
      <c r="P42" s="16"/>
      <c r="Q42" s="16"/>
      <c r="R42" s="16"/>
      <c r="S42" s="16"/>
      <c r="T42" s="16"/>
    </row>
    <row r="43" spans="3:20" ht="32.15" customHeight="1">
      <c r="C43" s="535"/>
      <c r="D43" s="561"/>
      <c r="E43" s="561"/>
      <c r="F43" s="561"/>
      <c r="G43" s="561"/>
      <c r="H43" s="570" t="s">
        <v>11</v>
      </c>
      <c r="I43" s="7"/>
      <c r="J43" s="561"/>
      <c r="K43" s="563"/>
      <c r="L43" s="16"/>
      <c r="M43" s="16"/>
      <c r="N43" s="16"/>
      <c r="O43" s="16"/>
      <c r="P43" s="16"/>
      <c r="Q43" s="16"/>
      <c r="R43" s="16"/>
      <c r="S43" s="16"/>
      <c r="T43" s="16"/>
    </row>
    <row r="44" spans="3:20">
      <c r="C44" s="535"/>
      <c r="D44" s="561"/>
      <c r="E44" s="561"/>
      <c r="F44" s="561"/>
      <c r="G44" s="561"/>
      <c r="H44" s="561"/>
      <c r="I44" s="561"/>
      <c r="J44" s="561"/>
      <c r="K44" s="563"/>
      <c r="L44" s="16"/>
      <c r="M44" s="16"/>
      <c r="N44" s="16"/>
      <c r="O44" s="16"/>
      <c r="P44" s="16"/>
      <c r="Q44" s="16"/>
      <c r="R44" s="16"/>
      <c r="S44" s="16"/>
      <c r="T44" s="16"/>
    </row>
    <row r="45" spans="3:20" ht="13.5" thickBot="1">
      <c r="C45" s="572"/>
      <c r="D45" s="573"/>
      <c r="E45" s="573"/>
      <c r="F45" s="573"/>
      <c r="G45" s="573"/>
      <c r="H45" s="573"/>
      <c r="I45" s="574"/>
      <c r="J45" s="573"/>
      <c r="K45" s="575"/>
      <c r="L45" s="16"/>
      <c r="N45" s="16"/>
      <c r="O45" s="16"/>
      <c r="P45" s="16"/>
      <c r="Q45" s="16"/>
      <c r="R45" s="16"/>
      <c r="S45" s="16"/>
      <c r="T45" s="16"/>
    </row>
  </sheetData>
  <mergeCells count="13">
    <mergeCell ref="C2:K5"/>
    <mergeCell ref="C6:K6"/>
    <mergeCell ref="G13:J13"/>
    <mergeCell ref="G12:J12"/>
    <mergeCell ref="G14:J14"/>
    <mergeCell ref="D33:J33"/>
    <mergeCell ref="E35:J35"/>
    <mergeCell ref="F17:J17"/>
    <mergeCell ref="D8:J8"/>
    <mergeCell ref="F20:G20"/>
    <mergeCell ref="F22:G22"/>
    <mergeCell ref="F24:G24"/>
    <mergeCell ref="F26:G26"/>
  </mergeCells>
  <pageMargins left="0.51" right="0.35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H31"/>
  <sheetViews>
    <sheetView showGridLines="0" view="pageBreakPreview" topLeftCell="D1" zoomScale="90" zoomScaleNormal="85" zoomScaleSheetLayoutView="90" workbookViewId="0">
      <selection activeCell="Q6" sqref="Q1:AH1048576"/>
    </sheetView>
  </sheetViews>
  <sheetFormatPr defaultColWidth="9.1796875" defaultRowHeight="12.5"/>
  <cols>
    <col min="1" max="1" width="1.453125" style="3" customWidth="1"/>
    <col min="2" max="2" width="3.1796875" style="3" customWidth="1"/>
    <col min="3" max="3" width="13.54296875" style="3" customWidth="1"/>
    <col min="4" max="4" width="17.7265625" style="3" customWidth="1"/>
    <col min="5" max="5" width="19.81640625" style="3" customWidth="1"/>
    <col min="6" max="6" width="19.7265625" style="3" customWidth="1"/>
    <col min="7" max="7" width="14.7265625" style="3" customWidth="1"/>
    <col min="8" max="8" width="13.54296875" style="3" customWidth="1"/>
    <col min="9" max="9" width="16" style="3" customWidth="1"/>
    <col min="10" max="10" width="3.453125" style="3" customWidth="1"/>
    <col min="11" max="14" width="16" style="3" customWidth="1"/>
    <col min="15" max="15" width="2.7265625" style="3" customWidth="1"/>
    <col min="16" max="16" width="13.54296875" style="3" customWidth="1"/>
    <col min="17" max="18" width="9.1796875" style="3" hidden="1" customWidth="1"/>
    <col min="19" max="19" width="10.54296875" style="3" hidden="1" customWidth="1"/>
    <col min="20" max="20" width="11.1796875" style="3" hidden="1" customWidth="1"/>
    <col min="21" max="21" width="4.7265625" style="3" hidden="1" customWidth="1"/>
    <col min="22" max="22" width="13.54296875" style="3" hidden="1" customWidth="1"/>
    <col min="23" max="23" width="2.54296875" style="3" hidden="1" customWidth="1"/>
    <col min="24" max="24" width="10.7265625" style="3" hidden="1" customWidth="1"/>
    <col min="25" max="25" width="12" style="3" hidden="1" customWidth="1"/>
    <col min="26" max="26" width="10.453125" style="3" hidden="1" customWidth="1"/>
    <col min="27" max="27" width="9.26953125" style="3" hidden="1" customWidth="1"/>
    <col min="28" max="28" width="10.7265625" style="3" hidden="1" customWidth="1"/>
    <col min="29" max="29" width="3.81640625" style="3" hidden="1" customWidth="1"/>
    <col min="30" max="30" width="10.7265625" style="3" hidden="1" customWidth="1"/>
    <col min="31" max="31" width="12" style="3" hidden="1" customWidth="1"/>
    <col min="32" max="32" width="11.1796875" style="3" hidden="1" customWidth="1"/>
    <col min="33" max="33" width="9.26953125" style="3" hidden="1" customWidth="1"/>
    <col min="34" max="34" width="10.54296875" style="3" hidden="1" customWidth="1"/>
    <col min="35" max="35" width="9.1796875" style="3" customWidth="1"/>
    <col min="36" max="16384" width="9.1796875" style="3"/>
  </cols>
  <sheetData>
    <row r="1" spans="2:34" ht="13" thickBot="1"/>
    <row r="2" spans="2:34" ht="8.15" customHeight="1">
      <c r="B2" s="1229" t="s">
        <v>28</v>
      </c>
      <c r="C2" s="1230"/>
      <c r="D2" s="1230"/>
      <c r="E2" s="1230"/>
      <c r="F2" s="1230"/>
      <c r="G2" s="1230"/>
      <c r="H2" s="1230"/>
      <c r="I2" s="1230"/>
      <c r="J2" s="1231"/>
    </row>
    <row r="3" spans="2:34" ht="6" customHeight="1">
      <c r="B3" s="1232"/>
      <c r="C3" s="1233"/>
      <c r="D3" s="1233"/>
      <c r="E3" s="1233"/>
      <c r="F3" s="1233"/>
      <c r="G3" s="1233"/>
      <c r="H3" s="1233"/>
      <c r="I3" s="1233"/>
      <c r="J3" s="1234"/>
    </row>
    <row r="4" spans="2:34" ht="13.5" thickBot="1">
      <c r="B4" s="1235"/>
      <c r="C4" s="1236"/>
      <c r="D4" s="1236"/>
      <c r="E4" s="1236"/>
      <c r="F4" s="1236"/>
      <c r="G4" s="1236"/>
      <c r="H4" s="1236"/>
      <c r="I4" s="1236"/>
      <c r="J4" s="1237"/>
      <c r="K4" s="1"/>
      <c r="L4" s="1"/>
      <c r="M4" s="1"/>
      <c r="N4" s="1"/>
      <c r="O4" s="1"/>
      <c r="P4" s="1"/>
    </row>
    <row r="5" spans="2:34" ht="13">
      <c r="B5" s="535"/>
      <c r="C5" s="610"/>
      <c r="D5" s="610"/>
      <c r="E5" s="610"/>
      <c r="F5" s="610"/>
      <c r="G5" s="610"/>
      <c r="H5" s="610"/>
      <c r="I5" s="610"/>
      <c r="J5" s="611"/>
      <c r="K5" s="1"/>
      <c r="L5" s="1"/>
      <c r="M5" s="1"/>
      <c r="N5" s="1"/>
      <c r="O5" s="1"/>
      <c r="P5" s="1"/>
    </row>
    <row r="6" spans="2:34">
      <c r="B6" s="535"/>
      <c r="C6" s="1228" t="s">
        <v>29</v>
      </c>
      <c r="D6" s="1228"/>
      <c r="E6" s="1228"/>
      <c r="F6" s="1228"/>
      <c r="G6" s="1228"/>
      <c r="H6" s="1228"/>
      <c r="I6" s="1228"/>
      <c r="J6" s="612"/>
      <c r="K6" s="2"/>
      <c r="L6" s="2"/>
      <c r="M6" s="2"/>
      <c r="N6" s="2"/>
      <c r="O6" s="2"/>
      <c r="P6" s="2"/>
    </row>
    <row r="7" spans="2:34" ht="13" thickBot="1">
      <c r="B7" s="535"/>
      <c r="C7" s="613"/>
      <c r="D7" s="613"/>
      <c r="E7" s="613"/>
      <c r="F7" s="613"/>
      <c r="G7" s="613"/>
      <c r="H7" s="613"/>
      <c r="I7" s="613"/>
      <c r="J7" s="612"/>
      <c r="K7" s="2"/>
      <c r="L7" s="2"/>
      <c r="M7" s="2"/>
      <c r="N7" s="2"/>
      <c r="O7" s="2"/>
      <c r="P7" s="2"/>
    </row>
    <row r="8" spans="2:34" ht="100">
      <c r="B8" s="535"/>
      <c r="C8" s="543" t="s">
        <v>30</v>
      </c>
      <c r="D8" s="544" t="s">
        <v>31</v>
      </c>
      <c r="E8" s="544" t="s">
        <v>32</v>
      </c>
      <c r="F8" s="544" t="s">
        <v>33</v>
      </c>
      <c r="G8" s="544" t="s">
        <v>34</v>
      </c>
      <c r="H8" s="544" t="s">
        <v>35</v>
      </c>
      <c r="I8" s="545" t="s">
        <v>36</v>
      </c>
      <c r="J8" s="614"/>
      <c r="K8" s="13"/>
      <c r="L8" s="13"/>
      <c r="M8" s="13"/>
      <c r="N8" s="13"/>
      <c r="O8" s="13"/>
      <c r="P8" s="13"/>
    </row>
    <row r="9" spans="2:34" ht="33" customHeight="1" thickBot="1">
      <c r="B9" s="535"/>
      <c r="C9" s="546"/>
      <c r="D9" s="547" t="s">
        <v>14</v>
      </c>
      <c r="E9" s="547" t="s">
        <v>14</v>
      </c>
      <c r="F9" s="547" t="s">
        <v>14</v>
      </c>
      <c r="G9" s="547" t="s">
        <v>14</v>
      </c>
      <c r="H9" s="547" t="s">
        <v>14</v>
      </c>
      <c r="I9" s="548" t="s">
        <v>14</v>
      </c>
      <c r="J9" s="614"/>
      <c r="K9" s="13"/>
      <c r="L9" s="13"/>
      <c r="M9" s="13"/>
      <c r="N9" s="13"/>
      <c r="O9" s="13"/>
      <c r="P9" s="13"/>
    </row>
    <row r="10" spans="2:34" ht="17.149999999999999" customHeight="1" thickBot="1">
      <c r="B10" s="535"/>
      <c r="C10" s="549">
        <v>1</v>
      </c>
      <c r="D10" s="550">
        <v>2</v>
      </c>
      <c r="E10" s="550">
        <v>3</v>
      </c>
      <c r="F10" s="550" t="s">
        <v>37</v>
      </c>
      <c r="G10" s="550">
        <v>5</v>
      </c>
      <c r="H10" s="550">
        <v>6</v>
      </c>
      <c r="I10" s="551">
        <v>7</v>
      </c>
      <c r="J10" s="591"/>
      <c r="K10" s="20"/>
      <c r="L10" s="20"/>
      <c r="M10" s="20"/>
      <c r="N10" s="20"/>
      <c r="O10" s="20"/>
      <c r="P10" s="20"/>
      <c r="R10" s="3" t="s">
        <v>38</v>
      </c>
      <c r="S10" s="3" t="s">
        <v>40</v>
      </c>
      <c r="T10" s="3" t="s">
        <v>41</v>
      </c>
      <c r="U10" s="3" t="s">
        <v>42</v>
      </c>
      <c r="V10" s="3" t="s">
        <v>43</v>
      </c>
      <c r="X10" s="21" t="s">
        <v>50</v>
      </c>
      <c r="Y10" s="21" t="s">
        <v>44</v>
      </c>
      <c r="Z10" s="21" t="s">
        <v>46</v>
      </c>
      <c r="AA10" s="21" t="s">
        <v>45</v>
      </c>
      <c r="AB10" s="21" t="s">
        <v>47</v>
      </c>
      <c r="AD10" s="22" t="s">
        <v>51</v>
      </c>
      <c r="AE10" s="22" t="s">
        <v>44</v>
      </c>
      <c r="AF10" s="22" t="s">
        <v>46</v>
      </c>
      <c r="AG10" s="22" t="s">
        <v>45</v>
      </c>
      <c r="AH10" s="22" t="s">
        <v>47</v>
      </c>
    </row>
    <row r="11" spans="2:34" ht="4.5" customHeight="1">
      <c r="B11" s="535"/>
      <c r="C11" s="4"/>
      <c r="D11" s="4"/>
      <c r="E11" s="4"/>
      <c r="F11" s="4"/>
      <c r="G11" s="4"/>
      <c r="H11" s="4"/>
      <c r="I11" s="4"/>
      <c r="J11" s="591"/>
      <c r="K11" s="20"/>
      <c r="L11" s="20"/>
      <c r="M11" s="20"/>
      <c r="N11" s="20"/>
      <c r="O11" s="20"/>
      <c r="P11" s="20"/>
      <c r="Q11" s="3">
        <f t="shared" ref="Q11:Q14" si="0">+C11</f>
        <v>0</v>
      </c>
      <c r="X11" s="21"/>
      <c r="Y11" s="21"/>
      <c r="Z11" s="21"/>
      <c r="AA11" s="21"/>
      <c r="AB11" s="21"/>
      <c r="AD11" s="22"/>
      <c r="AE11" s="22"/>
      <c r="AF11" s="22"/>
      <c r="AG11" s="22"/>
      <c r="AH11" s="22"/>
    </row>
    <row r="12" spans="2:34" ht="23" customHeight="1">
      <c r="B12" s="535"/>
      <c r="C12" s="533" t="s">
        <v>693</v>
      </c>
      <c r="D12" s="605">
        <f>+'Data- (10E)'!D23</f>
        <v>0</v>
      </c>
      <c r="E12" s="605">
        <f>+'Data- (10E)'!E23</f>
        <v>0</v>
      </c>
      <c r="F12" s="606">
        <f t="shared" ref="F12" si="1">+D12+E12</f>
        <v>0</v>
      </c>
      <c r="G12" s="605">
        <f t="shared" ref="G12" si="2">+AB12</f>
        <v>0</v>
      </c>
      <c r="H12" s="605">
        <f t="shared" ref="H12" si="3">+AH12</f>
        <v>0</v>
      </c>
      <c r="I12" s="605">
        <f t="shared" ref="I12" si="4">+H12-G12</f>
        <v>0</v>
      </c>
      <c r="J12" s="591"/>
      <c r="K12" s="635"/>
      <c r="L12" s="635"/>
      <c r="M12" s="635"/>
      <c r="N12" s="635"/>
      <c r="O12" s="635"/>
      <c r="P12" s="635"/>
      <c r="Q12" s="3" t="str">
        <f t="shared" si="0"/>
        <v>2022-23</v>
      </c>
      <c r="R12" s="24" t="str">
        <f>+'Data- (10E)'!$D$15</f>
        <v>Male</v>
      </c>
      <c r="S12" s="25" t="str">
        <f>+'Data- (10E)'!$D$12</f>
        <v>07-03-1980</v>
      </c>
      <c r="T12" s="25">
        <v>45016</v>
      </c>
      <c r="U12" s="3">
        <f t="shared" ref="U12" si="5">DATEDIF(S12,T12,"Y")</f>
        <v>43</v>
      </c>
      <c r="V12" s="26" t="str">
        <f t="shared" ref="V12" si="6">IF(U12&lt;=59,"Normal Citizen",IF(AND(U12&gt;=60,U12&lt;=79),"Senior Citizen","Super Senior Citizen"))</f>
        <v>Normal Citizen</v>
      </c>
      <c r="X12" s="27">
        <f>ROUND(IF(V12="Normal Citizen",(IF(D12&lt;=250000,0,(IF(AND(D12&gt;250001,D12&lt;=500000),((D12-250000)*0.05),(IF(AND(D12&gt;500001,D12&lt;=1000000),(12500+((D12-500000)*0.2)),(IF(D12&gt;1000001,112500+((D12-1000000)*0.3))))))))),IF(V12="Senior Citizen",(IF(D12&lt;=300000,0,(IF(AND(D12&gt;300001,D12&lt;=500000),((D12-300000)*0.05),(IF(AND(D12&gt;500001,D12&lt;=1000000),(10000+((D12-500000)*0.2)),(IF(D12&gt;1000001,110000+((D12-1000000)*0.3))))))))),(IF(D12&lt;=500000,0,(IF(AND(D12&gt;500001,D12&lt;=1000000),((D12-500000)*0.2),(IF(D12&gt;1000001,100000+((D12-1000000)*0.3))))))))),)</f>
        <v>0</v>
      </c>
      <c r="Y12" s="12">
        <f>-ROUND(IF(D12&lt;=500000,(MIN(12500,X12)),0), )</f>
        <v>0</v>
      </c>
      <c r="Z12" s="12">
        <f t="shared" ref="Z12" si="7">ROUND(IF(D12&lt;=5000000,0,IF((AND(D12&gt;5000001,D12&lt;=10000000)),(X12*10%),(500000+(X12*15%)))), )</f>
        <v>0</v>
      </c>
      <c r="AA12" s="12">
        <f t="shared" ref="AA12" si="8">ROUND((X12+Y12+Z12)*4%, )</f>
        <v>0</v>
      </c>
      <c r="AB12" s="28">
        <f t="shared" ref="AB12" si="9">SUM(X12:AA12)</f>
        <v>0</v>
      </c>
      <c r="AD12" s="27">
        <f t="shared" ref="AD12" si="10">ROUND(IF(V12="Normal Citizen",(IF(F12&lt;=250000,0,(IF(AND(F12&gt;250001,F12&lt;=500000),((F12-250000)*0.05),(IF(AND(F12&gt;500001,F12&lt;=1000000),(12500+((F12-500000)*0.2)),(IF(F12&gt;1000001,112500+((F12-1000000)*0.3))))))))),IF(V12="Senior Citizen",(IF(F12&lt;=300000,0,(IF(AND(F12&gt;300001,F12&lt;=500000),((F12-300000)*0.05),(IF(AND(F12&gt;500001,F12&lt;=1000000),(10000+((F12-500000)*0.2)),(IF(F12&gt;1000001,110000+((F12-1000000)*0.3))))))))),(IF(F12&lt;=500000,0,(IF(AND(F12&gt;500001,F12&lt;=1000000),((F12-500000)*0.2),(IF(F12&gt;1000001,100000+((F12-1000000)*0.3))))))))), )</f>
        <v>0</v>
      </c>
      <c r="AE12" s="12">
        <f>-ROUND(IF(F12&lt;=500000,(MIN(12500,AD12)),0), )</f>
        <v>0</v>
      </c>
      <c r="AF12" s="12">
        <f t="shared" ref="AF12" si="11">ROUND(IF(F12&lt;=5000000,0,IF((AND(F12&gt;5000001,F12&lt;=10000000)),(AD12*10%),(500000+(AD12*15%)))), )</f>
        <v>0</v>
      </c>
      <c r="AG12" s="12">
        <f t="shared" ref="AG12" si="12">ROUND((AD12+AE12+AF12)*4%, )</f>
        <v>0</v>
      </c>
      <c r="AH12" s="28">
        <f t="shared" ref="AH12" si="13">SUM(AD12:AG12)</f>
        <v>0</v>
      </c>
    </row>
    <row r="13" spans="2:34" ht="20.5" customHeight="1">
      <c r="B13" s="535"/>
      <c r="C13" s="533" t="s">
        <v>73</v>
      </c>
      <c r="D13" s="605">
        <f>+'Data- (10E)'!D24</f>
        <v>0</v>
      </c>
      <c r="E13" s="605">
        <f>+'Data- (10E)'!E24</f>
        <v>0</v>
      </c>
      <c r="F13" s="606">
        <f t="shared" ref="F13:F16" si="14">+D13+E13</f>
        <v>0</v>
      </c>
      <c r="G13" s="605">
        <f t="shared" ref="G13:G16" si="15">+AB13</f>
        <v>0</v>
      </c>
      <c r="H13" s="605">
        <f t="shared" ref="H13:H16" si="16">+AH13</f>
        <v>0</v>
      </c>
      <c r="I13" s="605">
        <f t="shared" ref="I13:I16" si="17">+H13-G13</f>
        <v>0</v>
      </c>
      <c r="J13" s="591"/>
      <c r="K13" s="20"/>
      <c r="L13" s="20"/>
      <c r="M13" s="20"/>
      <c r="N13" s="20"/>
      <c r="O13" s="20"/>
      <c r="P13" s="20"/>
      <c r="Q13" s="3" t="str">
        <f t="shared" si="0"/>
        <v>2021-22</v>
      </c>
      <c r="R13" s="24" t="str">
        <f>+'Data- (10E)'!$D$15</f>
        <v>Male</v>
      </c>
      <c r="S13" s="25" t="str">
        <f>+'Data- (10E)'!$D$12</f>
        <v>07-03-1980</v>
      </c>
      <c r="T13" s="25">
        <v>44651</v>
      </c>
      <c r="U13" s="3">
        <f t="shared" ref="U13:U16" si="18">DATEDIF(S13,T13,"Y")</f>
        <v>42</v>
      </c>
      <c r="V13" s="26" t="str">
        <f t="shared" ref="V13:V23" si="19">IF(U13&lt;=59,"Normal Citizen",IF(AND(U13&gt;=60,U13&lt;=79),"Senior Citizen","Super Senior Citizen"))</f>
        <v>Normal Citizen</v>
      </c>
      <c r="X13" s="27">
        <f>ROUND(IF(V13="Normal Citizen",(IF(D13&lt;=250000,0,(IF(AND(D13&gt;250001,D13&lt;=500000),((D13-250000)*0.05),(IF(AND(D13&gt;500001,D13&lt;=1000000),(12500+((D13-500000)*0.2)),(IF(D13&gt;1000001,112500+((D13-1000000)*0.3))))))))),IF(V13="Senior Citizen",(IF(D13&lt;=300000,0,(IF(AND(D13&gt;300001,D13&lt;=500000),((D13-300000)*0.05),(IF(AND(D13&gt;500001,D13&lt;=1000000),(10000+((D13-500000)*0.2)),(IF(D13&gt;1000001,110000+((D13-1000000)*0.3))))))))),(IF(D13&lt;=500000,0,(IF(AND(D13&gt;500001,D13&lt;=1000000),((D13-500000)*0.2),(IF(D13&gt;1000001,100000+((D13-1000000)*0.3))))))))),)</f>
        <v>0</v>
      </c>
      <c r="Y13" s="12">
        <f>-ROUND(IF(D13&lt;=500000,(MIN(12500,X13)),0), )</f>
        <v>0</v>
      </c>
      <c r="Z13" s="12">
        <f t="shared" ref="Z13:Z16" si="20">ROUND(IF(D13&lt;=5000000,0,IF((AND(D13&gt;5000001,D13&lt;=10000000)),(X13*10%),(500000+(X13*15%)))), )</f>
        <v>0</v>
      </c>
      <c r="AA13" s="12">
        <f t="shared" ref="AA13:AA16" si="21">ROUND((X13+Y13+Z13)*4%, )</f>
        <v>0</v>
      </c>
      <c r="AB13" s="28">
        <f t="shared" ref="AB13:AB16" si="22">SUM(X13:AA13)</f>
        <v>0</v>
      </c>
      <c r="AD13" s="27">
        <f t="shared" ref="AD13:AD16" si="23">ROUND(IF(V13="Normal Citizen",(IF(F13&lt;=250000,0,(IF(AND(F13&gt;250001,F13&lt;=500000),((F13-250000)*0.05),(IF(AND(F13&gt;500001,F13&lt;=1000000),(12500+((F13-500000)*0.2)),(IF(F13&gt;1000001,112500+((F13-1000000)*0.3))))))))),IF(V13="Senior Citizen",(IF(F13&lt;=300000,0,(IF(AND(F13&gt;300001,F13&lt;=500000),((F13-300000)*0.05),(IF(AND(F13&gt;500001,F13&lt;=1000000),(10000+((F13-500000)*0.2)),(IF(F13&gt;1000001,110000+((F13-1000000)*0.3))))))))),(IF(F13&lt;=500000,0,(IF(AND(F13&gt;500001,F13&lt;=1000000),((F13-500000)*0.2),(IF(F13&gt;1000001,100000+((F13-1000000)*0.3))))))))), )</f>
        <v>0</v>
      </c>
      <c r="AE13" s="12">
        <f>-ROUND(IF(F13&lt;=500000,(MIN(12500,AD13)),0), )</f>
        <v>0</v>
      </c>
      <c r="AF13" s="12">
        <f t="shared" ref="AF13:AF16" si="24">ROUND(IF(F13&lt;=5000000,0,IF((AND(F13&gt;5000001,F13&lt;=10000000)),(AD13*10%),(500000+(AD13*15%)))), )</f>
        <v>0</v>
      </c>
      <c r="AG13" s="12">
        <f t="shared" ref="AG13:AG16" si="25">ROUND((AD13+AE13+AF13)*4%, )</f>
        <v>0</v>
      </c>
      <c r="AH13" s="28">
        <f t="shared" ref="AH13:AH16" si="26">SUM(AD13:AG13)</f>
        <v>0</v>
      </c>
    </row>
    <row r="14" spans="2:34" ht="20.5" customHeight="1">
      <c r="B14" s="535"/>
      <c r="C14" s="533" t="s">
        <v>65</v>
      </c>
      <c r="D14" s="605">
        <f>+'Data- (10E)'!D25</f>
        <v>0</v>
      </c>
      <c r="E14" s="605">
        <f>+'Data- (10E)'!E25</f>
        <v>0</v>
      </c>
      <c r="F14" s="606">
        <f t="shared" si="14"/>
        <v>0</v>
      </c>
      <c r="G14" s="605">
        <f t="shared" si="15"/>
        <v>0</v>
      </c>
      <c r="H14" s="605">
        <f t="shared" si="16"/>
        <v>0</v>
      </c>
      <c r="I14" s="605">
        <f t="shared" si="17"/>
        <v>0</v>
      </c>
      <c r="J14" s="536"/>
      <c r="K14" s="7"/>
      <c r="L14" s="7"/>
      <c r="M14" s="7"/>
      <c r="N14" s="7"/>
      <c r="O14" s="7"/>
      <c r="P14" s="7"/>
      <c r="Q14" s="3" t="str">
        <f t="shared" si="0"/>
        <v>2020-21</v>
      </c>
      <c r="R14" s="24" t="str">
        <f>+'Data- (10E)'!$D$15</f>
        <v>Male</v>
      </c>
      <c r="S14" s="25" t="str">
        <f>+'Data- (10E)'!$D$12</f>
        <v>07-03-1980</v>
      </c>
      <c r="T14" s="25">
        <v>44286</v>
      </c>
      <c r="U14" s="3">
        <f t="shared" si="18"/>
        <v>41</v>
      </c>
      <c r="V14" s="26" t="str">
        <f t="shared" si="19"/>
        <v>Normal Citizen</v>
      </c>
      <c r="X14" s="27">
        <f>ROUND(IF(V14="Normal Citizen",(IF(D14&lt;=250000,0,(IF(AND(D14&gt;250001,D14&lt;=500000),((D14-250000)*0.05),(IF(AND(D14&gt;500001,D14&lt;=1000000),(12500+((D14-500000)*0.2)),(IF(D14&gt;1000001,112500+((D14-1000000)*0.3))))))))),IF(V14="Senior Citizen",(IF(D14&lt;=300000,0,(IF(AND(D14&gt;300001,D14&lt;=500000),((D14-300000)*0.05),(IF(AND(D14&gt;500001,D14&lt;=1000000),(10000+((D14-500000)*0.2)),(IF(D14&gt;1000001,110000+((D14-1000000)*0.3))))))))),(IF(D14&lt;=500000,0,(IF(AND(D14&gt;500001,D14&lt;=1000000),((D14-500000)*0.2),(IF(D14&gt;1000001,100000+((D14-1000000)*0.3))))))))),)</f>
        <v>0</v>
      </c>
      <c r="Y14" s="12">
        <f>-ROUND(IF(D14&lt;=500000,(MIN(12500,X14)),0), )</f>
        <v>0</v>
      </c>
      <c r="Z14" s="12">
        <f t="shared" si="20"/>
        <v>0</v>
      </c>
      <c r="AA14" s="12">
        <f t="shared" si="21"/>
        <v>0</v>
      </c>
      <c r="AB14" s="28">
        <f t="shared" si="22"/>
        <v>0</v>
      </c>
      <c r="AD14" s="27">
        <f t="shared" si="23"/>
        <v>0</v>
      </c>
      <c r="AE14" s="12">
        <f>-ROUND(IF(F14&lt;=500000,(MIN(12500,AD14)),0), )</f>
        <v>0</v>
      </c>
      <c r="AF14" s="12">
        <f t="shared" si="24"/>
        <v>0</v>
      </c>
      <c r="AG14" s="12">
        <f t="shared" si="25"/>
        <v>0</v>
      </c>
      <c r="AH14" s="28">
        <f t="shared" si="26"/>
        <v>0</v>
      </c>
    </row>
    <row r="15" spans="2:34" ht="20.5" customHeight="1">
      <c r="B15" s="535"/>
      <c r="C15" s="532" t="s">
        <v>19</v>
      </c>
      <c r="D15" s="605">
        <f>+'Data- (10E)'!D26</f>
        <v>0</v>
      </c>
      <c r="E15" s="605">
        <f>+'Data- (10E)'!E26</f>
        <v>0</v>
      </c>
      <c r="F15" s="606">
        <f t="shared" si="14"/>
        <v>0</v>
      </c>
      <c r="G15" s="605">
        <f t="shared" si="15"/>
        <v>0</v>
      </c>
      <c r="H15" s="605">
        <f t="shared" si="16"/>
        <v>0</v>
      </c>
      <c r="I15" s="605">
        <f t="shared" si="17"/>
        <v>0</v>
      </c>
      <c r="J15" s="539"/>
      <c r="K15" s="23"/>
      <c r="L15" s="23"/>
      <c r="M15" s="23"/>
      <c r="N15" s="23"/>
      <c r="O15" s="23"/>
      <c r="P15" s="23"/>
      <c r="Q15" s="3" t="str">
        <f>+C15</f>
        <v>2019-20</v>
      </c>
      <c r="R15" s="24" t="str">
        <f>+'Data- (10E)'!$D$15</f>
        <v>Male</v>
      </c>
      <c r="S15" s="25" t="str">
        <f>+'Data- (10E)'!$D$12</f>
        <v>07-03-1980</v>
      </c>
      <c r="T15" s="25">
        <v>43921</v>
      </c>
      <c r="U15" s="3">
        <f t="shared" si="18"/>
        <v>40</v>
      </c>
      <c r="V15" s="26" t="str">
        <f t="shared" si="19"/>
        <v>Normal Citizen</v>
      </c>
      <c r="X15" s="27">
        <f t="shared" ref="X15" si="27">ROUND(IF(V15="Normal Citizen",(IF(D15&lt;=250000,0,(IF(AND(D15&gt;250001,D15&lt;=500000),((D15-250000)*0.05),(IF(AND(D15&gt;500001,D15&lt;=1000000),(12500+((D15-500000)*0.2)),(IF(D15&gt;1000001,112500+((D15-1000000)*0.3))))))))),IF(V15="Senior Citizen",(IF(D15&lt;=300000,0,(IF(AND(D15&gt;300001,D15&lt;=500000),((D15-300000)*0.05),(IF(AND(D15&gt;500001,D15&lt;=1000000),(10000+((D15-500000)*0.2)),(IF(D15&gt;1000001,110000+((D15-1000000)*0.3))))))))),(IF(D15&lt;=500000,0,(IF(AND(D15&gt;500001,D15&lt;=1000000),((D15-500000)*0.2),(IF(D15&gt;1000001,100000+((D15-1000000)*0.3))))))))), )</f>
        <v>0</v>
      </c>
      <c r="Y15" s="12">
        <f>-ROUND(IF(D15&lt;=500000,(MIN(12500,X15)),0), )</f>
        <v>0</v>
      </c>
      <c r="Z15" s="12">
        <f t="shared" si="20"/>
        <v>0</v>
      </c>
      <c r="AA15" s="12">
        <f t="shared" si="21"/>
        <v>0</v>
      </c>
      <c r="AB15" s="28">
        <f t="shared" si="22"/>
        <v>0</v>
      </c>
      <c r="AD15" s="27">
        <f t="shared" si="23"/>
        <v>0</v>
      </c>
      <c r="AE15" s="12">
        <f>-ROUND(IF(F15&lt;=500000,(MIN(12500,AD15)),0), )</f>
        <v>0</v>
      </c>
      <c r="AF15" s="12">
        <f t="shared" si="24"/>
        <v>0</v>
      </c>
      <c r="AG15" s="12">
        <f t="shared" si="25"/>
        <v>0</v>
      </c>
      <c r="AH15" s="28">
        <f t="shared" si="26"/>
        <v>0</v>
      </c>
    </row>
    <row r="16" spans="2:34" ht="20.5" customHeight="1">
      <c r="B16" s="535"/>
      <c r="C16" s="524" t="s">
        <v>39</v>
      </c>
      <c r="D16" s="605">
        <f>+'Data- (10E)'!D27</f>
        <v>0</v>
      </c>
      <c r="E16" s="605">
        <f>+'Data- (10E)'!E27</f>
        <v>0</v>
      </c>
      <c r="F16" s="606">
        <f t="shared" si="14"/>
        <v>0</v>
      </c>
      <c r="G16" s="605">
        <f>+AB16</f>
        <v>0</v>
      </c>
      <c r="H16" s="605">
        <f>+AH16</f>
        <v>0</v>
      </c>
      <c r="I16" s="605">
        <f>+H16-G16</f>
        <v>0</v>
      </c>
      <c r="J16" s="539"/>
      <c r="K16" s="23"/>
      <c r="L16" s="23"/>
      <c r="M16" s="23"/>
      <c r="N16" s="23"/>
      <c r="O16" s="23"/>
      <c r="P16" s="23"/>
      <c r="Q16" s="3" t="str">
        <f t="shared" ref="Q16:Q23" si="28">+C16</f>
        <v>2018-19</v>
      </c>
      <c r="R16" s="24" t="str">
        <f>+'Data- (10E)'!$D$15</f>
        <v>Male</v>
      </c>
      <c r="S16" s="25" t="str">
        <f>+'Data- (10E)'!$D$12</f>
        <v>07-03-1980</v>
      </c>
      <c r="T16" s="25">
        <v>43555</v>
      </c>
      <c r="U16" s="3">
        <f>DATEDIF(S16,T16,"Y")</f>
        <v>39</v>
      </c>
      <c r="V16" s="26" t="str">
        <f t="shared" si="19"/>
        <v>Normal Citizen</v>
      </c>
      <c r="X16" s="27">
        <f>ROUND(IF(V16="Normal Citizen",(IF(D16&lt;=250000,0,(IF(AND(D16&gt;250001,D16&lt;=500000),((D16-250000)*0.05),(IF(AND(D16&gt;500001,D16&lt;=1000000),(12500+((D16-500000)*0.2)),(IF(D16&gt;1000001,112500+((D16-1000000)*0.3))))))))),IF(V16="Senior Citizen",(IF(D16&lt;=300000,0,(IF(AND(D16&gt;300001,D16&lt;=500000),((D16-300000)*0.05),(IF(AND(D16&gt;500001,D16&lt;=1000000),(10000+((D16-500000)*0.2)),(IF(D16&gt;1000001,110000+((D16-1000000)*0.3))))))))),(IF(D16&lt;=500000,0,(IF(AND(D16&gt;500001,D16&lt;=1000000),((D16-500000)*0.2),(IF(D16&gt;1000001,100000+((D16-1000000)*0.3))))))))), )</f>
        <v>0</v>
      </c>
      <c r="Y16" s="12">
        <f>-ROUND(IF(D16&lt;=350000,(MIN(2500,X16)),0), )</f>
        <v>0</v>
      </c>
      <c r="Z16" s="12">
        <f>ROUND(IF(D16&lt;=5000000,0,IF((AND(D16&gt;5000001,D16&lt;=10000000)),(X16*10%),(500000+(X16*15%)))), )</f>
        <v>0</v>
      </c>
      <c r="AA16" s="12">
        <f>ROUND((X16+Y16+Z16)*4%, )</f>
        <v>0</v>
      </c>
      <c r="AB16" s="28">
        <f t="shared" ref="AB16:AB23" si="29">SUM(X16:AA16)</f>
        <v>0</v>
      </c>
      <c r="AD16" s="27">
        <f>ROUND(IF(V16="Normal Citizen",(IF(F16&lt;=250000,0,(IF(AND(F16&gt;250001,F16&lt;=500000),((F16-250000)*0.05),(IF(AND(F16&gt;500001,F16&lt;=1000000),(12500+((F16-500000)*0.2)),(IF(F16&gt;1000001,112500+((F16-1000000)*0.3))))))))),IF(V16="Senior Citizen",(IF(F16&lt;=300000,0,(IF(AND(F16&gt;300001,F16&lt;=500000),((F16-300000)*0.05),(IF(AND(F16&gt;500001,F16&lt;=1000000),(10000+((F16-500000)*0.2)),(IF(F16&gt;1000001,110000+((F16-1000000)*0.3))))))))),(IF(F16&lt;=500000,0,(IF(AND(F16&gt;500001,F16&lt;=1000000),((F16-500000)*0.2),(IF(F16&gt;1000001,100000+((F16-1000000)*0.3))))))))), )</f>
        <v>0</v>
      </c>
      <c r="AE16" s="12">
        <f>-ROUND(IF(F16&lt;=350000,(MIN(2500,AD16)),0), )</f>
        <v>0</v>
      </c>
      <c r="AF16" s="12">
        <f>ROUND(IF(F16&lt;=5000000,0,IF((AND(F16&gt;5000001,F16&lt;=10000000)),(AD16*10%),(500000+(AD16*15%)))), )</f>
        <v>0</v>
      </c>
      <c r="AG16" s="12">
        <f>ROUND((AD16+AE16+AF16)*4%, )</f>
        <v>0</v>
      </c>
      <c r="AH16" s="28">
        <f t="shared" ref="AH16:AH23" si="30">SUM(AD16:AG16)</f>
        <v>0</v>
      </c>
    </row>
    <row r="17" spans="2:34" ht="20.5" customHeight="1">
      <c r="B17" s="535"/>
      <c r="C17" s="524" t="s">
        <v>21</v>
      </c>
      <c r="D17" s="605">
        <f>+'Data- (10E)'!D28</f>
        <v>0</v>
      </c>
      <c r="E17" s="605">
        <f>+'Data- (10E)'!E28</f>
        <v>0</v>
      </c>
      <c r="F17" s="606">
        <f>+D17+E17</f>
        <v>0</v>
      </c>
      <c r="G17" s="607">
        <f t="shared" ref="G17:G23" si="31">+AB17</f>
        <v>0</v>
      </c>
      <c r="H17" s="607">
        <f t="shared" ref="H17:H23" si="32">+AH17</f>
        <v>0</v>
      </c>
      <c r="I17" s="605">
        <f t="shared" ref="I17:I23" si="33">+H17-G17</f>
        <v>0</v>
      </c>
      <c r="J17" s="539"/>
      <c r="K17" s="23"/>
      <c r="L17" s="23"/>
      <c r="M17" s="23"/>
      <c r="N17" s="23"/>
      <c r="O17" s="23"/>
      <c r="P17" s="23"/>
      <c r="Q17" s="3" t="str">
        <f t="shared" si="28"/>
        <v>2017-18</v>
      </c>
      <c r="R17" s="24" t="str">
        <f>+'Data- (10E)'!$D$15</f>
        <v>Male</v>
      </c>
      <c r="S17" s="25" t="str">
        <f>+'Data- (10E)'!$D$12</f>
        <v>07-03-1980</v>
      </c>
      <c r="T17" s="25">
        <v>43190</v>
      </c>
      <c r="U17" s="3">
        <f t="shared" ref="U17:U23" si="34">DATEDIF(S17,T17,"Y")</f>
        <v>38</v>
      </c>
      <c r="V17" s="26" t="str">
        <f t="shared" si="19"/>
        <v>Normal Citizen</v>
      </c>
      <c r="X17" s="27">
        <f>ROUND(IF(V17="Normal Citizen",(IF(D17&lt;=250000,0,(IF(AND(D17&gt;250001,D17&lt;=500000),((D17-250000)*0.05),(IF(AND(D17&gt;500001,D17&lt;=1000000),(12500+((D17-500000)*0.2)),(IF(D17&gt;1000001,112500+((D17-1000000)*0.3))))))))),IF(V17="Senior Citizen",(IF(D17&lt;=300000,0,(IF(AND(D17&gt;300001,D17&lt;=500000),((D17-300000)*0.05),(IF(AND(D17&gt;500001,D17&lt;=1000000),(10000+((D17-500000)*0.2)),(IF(D17&gt;1000001,110000+((D17-1000000)*0.3))))))))),(IF(D17&lt;=500000,0,(IF(AND(D17&gt;500001,D17&lt;=1000000),((D17-500000)*0.2),(IF(D17&gt;1000001,100000+((D17-1000000)*0.3))))))))), )</f>
        <v>0</v>
      </c>
      <c r="Y17" s="12">
        <f>-ROUND(IF(D17&lt;=350000,(MIN(2500,X17)),0), )</f>
        <v>0</v>
      </c>
      <c r="Z17" s="12">
        <f>ROUND(IF(D17&lt;=5000000,0,IF((AND(D17&gt;5000001,D17&lt;=10000000)),(X17*10%),(500000+(X17*15%)))), )</f>
        <v>0</v>
      </c>
      <c r="AA17" s="12">
        <f t="shared" ref="AA17:AA23" si="35">ROUND((X17+Y17+Z17)*3%, )</f>
        <v>0</v>
      </c>
      <c r="AB17" s="28">
        <f t="shared" si="29"/>
        <v>0</v>
      </c>
      <c r="AD17" s="27">
        <f>ROUND(IF(V17="Normal Citizen",(IF(F17&lt;=250000,0,(IF(AND(F17&gt;250001,F17&lt;=500000),((F17-250000)*0.05),(IF(AND(F17&gt;500001,F17&lt;=1000000),(12500+((F17-500000)*0.2)),(IF(F17&gt;1000001,112500+((F17-1000000)*0.3))))))))),IF(V17="Senior Citizen",(IF(F17&lt;=300000,0,(IF(AND(F17&gt;300001,F17&lt;=500000),((F17-300000)*0.05),(IF(AND(F17&gt;500001,F17&lt;=1000000),(10000+((F17-500000)*0.2)),(IF(F17&gt;1000001,110000+((F17-1000000)*0.3))))))))),(IF(F17&lt;=500000,0,(IF(AND(F17&gt;500001,F17&lt;=1000000),((F17-500000)*0.2),(IF(F17&gt;1000001,100000+((F17-1000000)*0.3))))))))), )</f>
        <v>0</v>
      </c>
      <c r="AE17" s="12">
        <f>-ROUND(IF(F17&lt;=350000,(MIN(2500,AD17)),0), )</f>
        <v>0</v>
      </c>
      <c r="AF17" s="12">
        <f>ROUND(IF(F17&lt;=5000000,0,IF((AND(F17&gt;5000001,F17&lt;=10000000)),(AD17*10%),(500000+(AD17*15%)))), )</f>
        <v>0</v>
      </c>
      <c r="AG17" s="12">
        <f t="shared" ref="AG17:AG23" si="36">ROUND((AD17+AE17+AF17)*3%, )</f>
        <v>0</v>
      </c>
      <c r="AH17" s="28">
        <f t="shared" si="30"/>
        <v>0</v>
      </c>
    </row>
    <row r="18" spans="2:34" ht="20.5" customHeight="1">
      <c r="B18" s="535"/>
      <c r="C18" s="524" t="s">
        <v>22</v>
      </c>
      <c r="D18" s="605">
        <f>+'Data- (10E)'!D29</f>
        <v>0</v>
      </c>
      <c r="E18" s="605">
        <f>+'Data- (10E)'!E29</f>
        <v>0</v>
      </c>
      <c r="F18" s="606">
        <f t="shared" ref="F18:F23" si="37">+D18+E18</f>
        <v>0</v>
      </c>
      <c r="G18" s="607">
        <f t="shared" si="31"/>
        <v>0</v>
      </c>
      <c r="H18" s="607">
        <f t="shared" si="32"/>
        <v>0</v>
      </c>
      <c r="I18" s="605">
        <f t="shared" si="33"/>
        <v>0</v>
      </c>
      <c r="J18" s="539"/>
      <c r="K18" s="23"/>
      <c r="L18" s="23"/>
      <c r="M18" s="23"/>
      <c r="N18" s="23"/>
      <c r="O18" s="23"/>
      <c r="P18" s="23"/>
      <c r="Q18" s="3" t="str">
        <f t="shared" si="28"/>
        <v>2016-17</v>
      </c>
      <c r="R18" s="24" t="str">
        <f>+'Data- (10E)'!$D$15</f>
        <v>Male</v>
      </c>
      <c r="S18" s="25" t="str">
        <f>+'Data- (10E)'!$D$12</f>
        <v>07-03-1980</v>
      </c>
      <c r="T18" s="25">
        <v>42825</v>
      </c>
      <c r="U18" s="3">
        <f t="shared" si="34"/>
        <v>37</v>
      </c>
      <c r="V18" s="26" t="str">
        <f t="shared" si="19"/>
        <v>Normal Citizen</v>
      </c>
      <c r="X18" s="27">
        <f>ROUND(IF(V18="Normal Citizen",(IF(D18&lt;=250000,0,(IF(AND(D18&gt;250001,D18&lt;=500000),((D18-250000)*0.1),(IF(AND(D18&gt;500001,D18&lt;=1000000),(25000+((D18-500000)*0.2)),(IF(D18&gt;1000001,125000+((D18-1000000)*0.3))))))))),IF(V18="Senior Citizen",(IF(D18&lt;=300000,0,(IF(AND(D18&gt;300001,D18&lt;=500000),((D18-300000)*0.1),(IF(AND(D18&gt;500001,D18&lt;=1000000),(20000+((D18-500000)*0.2)),(IF(D18&gt;1000001,120000+((D18-1000000)*0.3))))))))),(IF(D18&lt;=500000,0,(IF(AND(D18&gt;500001,D18&lt;=1000000),((D18-500000)*0.2),(IF(D18&gt;1000001,100000+((D18-1000000)*0.3))))))))), )</f>
        <v>0</v>
      </c>
      <c r="Y18" s="12">
        <f>-ROUND(IF(D18&lt;=500000,(MIN(5000,X18)),0), )</f>
        <v>0</v>
      </c>
      <c r="Z18" s="12">
        <f>IF(D18&gt;10000001,(MIN((D18-10000000),(X18*15%))),0)</f>
        <v>0</v>
      </c>
      <c r="AA18" s="12">
        <f t="shared" si="35"/>
        <v>0</v>
      </c>
      <c r="AB18" s="28">
        <f t="shared" si="29"/>
        <v>0</v>
      </c>
      <c r="AC18" s="29"/>
      <c r="AD18" s="27">
        <f>ROUND(IF(V18="Normal Citizen",(IF(F18&lt;=250000,0,(IF(AND(F18&gt;250001,F18&lt;=500000),((F18-250000)*0.1),(IF(AND(F18&gt;500001,F18&lt;=1000000),(25000+((F18-500000)*0.2)),(IF(F18&gt;1000001,125000+((F18-1000000)*0.3))))))))),IF(V18="Senior Citizen",(IF(F18&lt;=300000,0,(IF(AND(F18&gt;300001,F18&lt;=500000),((F18-300000)*0.1),(IF(AND(F18&gt;500001,F18&lt;=1000000),(20000+((F18-500000)*0.2)),(IF(F18&gt;1000001,120000+((F18-1000000)*0.3))))))))),(IF(F18&lt;=500000,0,(IF(AND(F18&gt;500001,F18&lt;=1000000),((F18-500000)*0.2),(IF(F18&gt;1000001,100000+((F18-1000000)*0.3))))))))), )</f>
        <v>0</v>
      </c>
      <c r="AE18" s="12">
        <f>-ROUND(IF(F18&lt;=500000,(MIN(5000,AD18)),0), )</f>
        <v>0</v>
      </c>
      <c r="AF18" s="12">
        <f>IF(F18&gt;10000001,(MIN((F18-10000000),(X18*15%))),0)</f>
        <v>0</v>
      </c>
      <c r="AG18" s="12">
        <f t="shared" si="36"/>
        <v>0</v>
      </c>
      <c r="AH18" s="28">
        <f t="shared" si="30"/>
        <v>0</v>
      </c>
    </row>
    <row r="19" spans="2:34" ht="20.5" customHeight="1">
      <c r="B19" s="535"/>
      <c r="C19" s="524" t="s">
        <v>23</v>
      </c>
      <c r="D19" s="605">
        <f>+'Data- (10E)'!D30</f>
        <v>0</v>
      </c>
      <c r="E19" s="605">
        <f>+'Data- (10E)'!E30</f>
        <v>0</v>
      </c>
      <c r="F19" s="606">
        <f t="shared" si="37"/>
        <v>0</v>
      </c>
      <c r="G19" s="607">
        <f t="shared" si="31"/>
        <v>0</v>
      </c>
      <c r="H19" s="607">
        <f t="shared" si="32"/>
        <v>0</v>
      </c>
      <c r="I19" s="605">
        <f t="shared" si="33"/>
        <v>0</v>
      </c>
      <c r="J19" s="539"/>
      <c r="K19" s="23"/>
      <c r="L19" s="23"/>
      <c r="M19" s="23"/>
      <c r="N19" s="23"/>
      <c r="O19" s="23"/>
      <c r="P19" s="23"/>
      <c r="Q19" s="3" t="str">
        <f t="shared" si="28"/>
        <v>2015-16</v>
      </c>
      <c r="R19" s="24" t="str">
        <f>+'Data- (10E)'!$D$15</f>
        <v>Male</v>
      </c>
      <c r="S19" s="25" t="str">
        <f>+'Data- (10E)'!$D$12</f>
        <v>07-03-1980</v>
      </c>
      <c r="T19" s="25">
        <v>42460</v>
      </c>
      <c r="U19" s="3">
        <f t="shared" si="34"/>
        <v>36</v>
      </c>
      <c r="V19" s="26" t="str">
        <f t="shared" si="19"/>
        <v>Normal Citizen</v>
      </c>
      <c r="X19" s="27">
        <f>ROUND(IF(V19="Normal Citizen",(IF(D19&lt;=250000,0,(IF(AND(D19&gt;250001,D19&lt;=500000),((D19-250000)*0.1),(IF(AND(D19&gt;500001,D19&lt;=1000000),(25000+((D19-500000)*0.2)),(IF(D19&gt;1000001,125000+((D19-1000000)*0.3))))))))),IF(V19="Senior Citizen",(IF(D19&lt;=300000,0,(IF(AND(D19&gt;300001,D19&lt;=500000),((D19-300000)*0.1),(IF(AND(D19&gt;500001,D19&lt;=1000000),(20000+((D19-500000)*0.2)),(IF(D19&gt;1000001,120000+((D19-1000000)*0.3))))))))),(IF(D19&lt;=500000,0,(IF(AND(D19&gt;500001,D19&lt;=1000000),((D19-500000)*0.2),(IF(D19&gt;1000001,100000+((D19-1000000)*0.3))))))))), )</f>
        <v>0</v>
      </c>
      <c r="Y19" s="12">
        <f>-ROUND(IF(D19&lt;=500000,(MIN(2000,X19)),0), )</f>
        <v>0</v>
      </c>
      <c r="Z19" s="12">
        <f>IF(D19&gt;10000001,(MIN((D19-10000000),(X19*12%))),0)</f>
        <v>0</v>
      </c>
      <c r="AA19" s="12">
        <f t="shared" si="35"/>
        <v>0</v>
      </c>
      <c r="AB19" s="28">
        <f t="shared" si="29"/>
        <v>0</v>
      </c>
      <c r="AD19" s="27">
        <f>ROUND(IF(V19="Normal Citizen",(IF(F19&lt;=250000,0,(IF(AND(F19&gt;250001,F19&lt;=500000),((F19-250000)*0.1),(IF(AND(F19&gt;500001,F19&lt;=1000000),(25000+((F19-500000)*0.2)),(IF(F19&gt;1000001,125000+((F19-1000000)*0.3))))))))),IF(V19="Senior Citizen",(IF(F19&lt;=300000,0,(IF(AND(F19&gt;300001,F19&lt;=500000),((F19-300000)*0.1),(IF(AND(F19&gt;500001,F19&lt;=1000000),(20000+((F19-500000)*0.2)),(IF(F19&gt;1000001,120000+((F19-1000000)*0.3))))))))),(IF(F19&lt;=500000,0,(IF(AND(F19&gt;500001,F19&lt;=1000000),((F19-500000)*0.2),(IF(F19&gt;1000001,100000+((F19-1000000)*0.3))))))))), )</f>
        <v>0</v>
      </c>
      <c r="AE19" s="12">
        <f>-ROUND(IF(F19&lt;=500000,(MIN(2000,AD19)),0), )</f>
        <v>0</v>
      </c>
      <c r="AF19" s="12">
        <f>IF(F19&gt;10000001,(MIN((F19-10000000),(X19*12%))),0)</f>
        <v>0</v>
      </c>
      <c r="AG19" s="12">
        <f t="shared" si="36"/>
        <v>0</v>
      </c>
      <c r="AH19" s="28">
        <f t="shared" si="30"/>
        <v>0</v>
      </c>
    </row>
    <row r="20" spans="2:34" ht="20.5" customHeight="1">
      <c r="B20" s="535"/>
      <c r="C20" s="524" t="s">
        <v>24</v>
      </c>
      <c r="D20" s="605">
        <f>+'Data- (10E)'!D31</f>
        <v>0</v>
      </c>
      <c r="E20" s="605">
        <f>+'Data- (10E)'!E31</f>
        <v>0</v>
      </c>
      <c r="F20" s="606">
        <f t="shared" si="37"/>
        <v>0</v>
      </c>
      <c r="G20" s="607">
        <f t="shared" si="31"/>
        <v>0</v>
      </c>
      <c r="H20" s="607">
        <f t="shared" si="32"/>
        <v>0</v>
      </c>
      <c r="I20" s="605">
        <f t="shared" si="33"/>
        <v>0</v>
      </c>
      <c r="J20" s="539"/>
      <c r="K20" s="23"/>
      <c r="L20" s="23"/>
      <c r="M20" s="23"/>
      <c r="N20" s="23"/>
      <c r="O20" s="23"/>
      <c r="P20" s="23"/>
      <c r="Q20" s="3" t="str">
        <f t="shared" si="28"/>
        <v>2014-15</v>
      </c>
      <c r="R20" s="24" t="str">
        <f>+'Data- (10E)'!$D$15</f>
        <v>Male</v>
      </c>
      <c r="S20" s="25" t="str">
        <f>+'Data- (10E)'!$D$12</f>
        <v>07-03-1980</v>
      </c>
      <c r="T20" s="25">
        <v>42094</v>
      </c>
      <c r="U20" s="3">
        <f t="shared" si="34"/>
        <v>35</v>
      </c>
      <c r="V20" s="26" t="str">
        <f t="shared" si="19"/>
        <v>Normal Citizen</v>
      </c>
      <c r="X20" s="27">
        <f>ROUND(IF(V20="Normal Citizen",(IF(D20&lt;=250000,0,(IF(AND(D20&gt;250001,D20&lt;=500000),((D20-250000)*0.1),(IF(AND(D20&gt;500001,D20&lt;=1000000),(25000+((D20-500000)*0.2)),(IF(D20&gt;1000001,125000+((D20-1000000)*0.3))))))))),IF(V20="Senior Citizen",(IF(D20&lt;=300000,0,(IF(AND(D20&gt;300001,D20&lt;=500000),((D20-300000)*0.1),(IF(AND(D20&gt;500001,D20&lt;=1000000),(20000+((D20-500000)*0.2)),(IF(D20&gt;1000001,120000+((D20-1000000)*0.3))))))))),(IF(D20&lt;=500000,0,(IF(AND(D20&gt;500001,D20&lt;=1000000),((D20-500000)*0.2),(IF(D20&gt;1000001,100000+((D20-1000000)*0.3))))))))), )</f>
        <v>0</v>
      </c>
      <c r="Y20" s="12">
        <f>-ROUND(IF(D20&lt;=500000,(MIN(2000,X20)),0), )</f>
        <v>0</v>
      </c>
      <c r="Z20" s="12">
        <f>IF(D20&gt;10000001,(MIN((D20-10000000),(X20*10%))),0)</f>
        <v>0</v>
      </c>
      <c r="AA20" s="12">
        <f t="shared" si="35"/>
        <v>0</v>
      </c>
      <c r="AB20" s="28">
        <f t="shared" si="29"/>
        <v>0</v>
      </c>
      <c r="AD20" s="27">
        <f>ROUND(IF(V20="Normal Citizen",(IF(F20&lt;=250000,0,(IF(AND(F20&gt;250001,F20&lt;=500000),((F20-250000)*0.1),(IF(AND(F20&gt;500001,F20&lt;=1000000),(25000+((F20-500000)*0.2)),(IF(F20&gt;1000001,125000+((F20-1000000)*0.3))))))))),IF(V20="Senior Citizen",(IF(F20&lt;=300000,0,(IF(AND(F20&gt;300001,F20&lt;=500000),((F20-300000)*0.1),(IF(AND(F20&gt;500001,F20&lt;=1000000),(20000+((F20-500000)*0.2)),(IF(F20&gt;1000001,120000+((F20-1000000)*0.3))))))))),(IF(F20&lt;=500000,0,(IF(AND(F20&gt;500001,F20&lt;=1000000),((F20-500000)*0.2),(IF(F20&gt;1000001,100000+((F20-1000000)*0.3))))))))), )</f>
        <v>0</v>
      </c>
      <c r="AE20" s="12">
        <f>-ROUND(IF(F20&lt;=500000,(MIN(2000,AD20)),0), )</f>
        <v>0</v>
      </c>
      <c r="AF20" s="12">
        <f>IF(F20&gt;10000001,(MIN((F20-10000000),(X20*10%))),0)</f>
        <v>0</v>
      </c>
      <c r="AG20" s="12">
        <f t="shared" si="36"/>
        <v>0</v>
      </c>
      <c r="AH20" s="28">
        <f t="shared" si="30"/>
        <v>0</v>
      </c>
    </row>
    <row r="21" spans="2:34" ht="20.5" customHeight="1">
      <c r="B21" s="535"/>
      <c r="C21" s="524" t="s">
        <v>25</v>
      </c>
      <c r="D21" s="605">
        <f>+'Data- (10E)'!D32</f>
        <v>0</v>
      </c>
      <c r="E21" s="605">
        <f>+'Data- (10E)'!E32</f>
        <v>0</v>
      </c>
      <c r="F21" s="606">
        <f t="shared" si="37"/>
        <v>0</v>
      </c>
      <c r="G21" s="607">
        <f t="shared" si="31"/>
        <v>0</v>
      </c>
      <c r="H21" s="607">
        <f t="shared" si="32"/>
        <v>0</v>
      </c>
      <c r="I21" s="605">
        <f t="shared" si="33"/>
        <v>0</v>
      </c>
      <c r="J21" s="539"/>
      <c r="K21" s="23"/>
      <c r="L21" s="23"/>
      <c r="M21" s="23"/>
      <c r="N21" s="23"/>
      <c r="O21" s="23"/>
      <c r="P21" s="23"/>
      <c r="Q21" s="3" t="str">
        <f t="shared" si="28"/>
        <v>2013-14</v>
      </c>
      <c r="R21" s="24" t="str">
        <f>+'Data- (10E)'!$D$15</f>
        <v>Male</v>
      </c>
      <c r="S21" s="25" t="str">
        <f>+'Data- (10E)'!$D$12</f>
        <v>07-03-1980</v>
      </c>
      <c r="T21" s="25">
        <v>41729</v>
      </c>
      <c r="U21" s="3">
        <f t="shared" si="34"/>
        <v>34</v>
      </c>
      <c r="V21" s="26" t="str">
        <f t="shared" si="19"/>
        <v>Normal Citizen</v>
      </c>
      <c r="X21" s="27">
        <f>ROUND(IF(V21="Normal Citizen",(IF(D21&lt;=200000,0,(IF(AND(D21&gt;200001,D21&lt;=500000),((D21-200000)*0.1),(IF(AND(D21&gt;500001,D21&lt;=1000000),(30000+((D21-500000)*0.2)),(IF(D21&gt;1000001,130000+((D21-1000000)*0.3))))))))),IF(V21="Senior Citizen",(IF(D21&lt;=250000,0,(IF(AND(D21&gt;250001,D21&lt;=500000),((D21-200000)*0.1),(IF(AND(D21&gt;500001,D21&lt;=1000000),(25000+((D21-500000)*0.2)),(IF(D21&gt;1000001,125000+((D21-1000000)*0.3))))))))),(IF(D21&lt;=500000,0,(IF(AND(D21&gt;500001,D21&lt;=1000000),((D21-500000)*0.2),(IF(D21&gt;1000001,100000+((D21-1000000)*0.3))))))))), )</f>
        <v>0</v>
      </c>
      <c r="Y21" s="12">
        <f>-ROUND(IF(D21&lt;=500000,(MIN(2000,X21)),0), )</f>
        <v>0</v>
      </c>
      <c r="Z21" s="12">
        <f>IF(D21&gt;10000001,(MIN((D21-10000000),(X21*10%))),0)</f>
        <v>0</v>
      </c>
      <c r="AA21" s="12">
        <f t="shared" si="35"/>
        <v>0</v>
      </c>
      <c r="AB21" s="28">
        <f t="shared" si="29"/>
        <v>0</v>
      </c>
      <c r="AD21" s="27">
        <f>ROUND(IF(V21="Normal Citizen",(IF(F21&lt;=200000,0,(IF(AND(F21&gt;200001,F21&lt;=500000),((F21-200000)*0.1),(IF(AND(F21&gt;500001,F21&lt;=1000000),(30000+((F21-500000)*0.2)),(IF(F21&gt;1000001,130000+((F21-1000000)*0.3))))))))),IF(V21="Senior Citizen",(IF(F21&lt;=250000,0,(IF(AND(F21&gt;250001,F21&lt;=500000),((F21-200000)*0.1),(IF(AND(F21&gt;500001,F21&lt;=1000000),(25000+((F21-500000)*0.2)),(IF(F21&gt;1000001,125000+((F21-1000000)*0.3))))))))),(IF(F21&lt;=500000,0,(IF(AND(F21&gt;500001,F21&lt;=1000000),((F21-500000)*0.2),(IF(F21&gt;1000001,100000+((F21-1000000)*0.3))))))))), )</f>
        <v>0</v>
      </c>
      <c r="AE21" s="12">
        <f>-ROUND(IF(F21&lt;=500000,(MIN(2000,AD21)),0), )</f>
        <v>0</v>
      </c>
      <c r="AF21" s="12">
        <f>IF(F21&gt;10000001,(MIN((F21-10000000),(X21*10%))),0)</f>
        <v>0</v>
      </c>
      <c r="AG21" s="12">
        <f t="shared" si="36"/>
        <v>0</v>
      </c>
      <c r="AH21" s="28">
        <f t="shared" si="30"/>
        <v>0</v>
      </c>
    </row>
    <row r="22" spans="2:34" ht="20.5" customHeight="1">
      <c r="B22" s="535"/>
      <c r="C22" s="524" t="s">
        <v>26</v>
      </c>
      <c r="D22" s="605">
        <f>+'Data- (10E)'!D33</f>
        <v>0</v>
      </c>
      <c r="E22" s="605">
        <f>+'Data- (10E)'!E33</f>
        <v>0</v>
      </c>
      <c r="F22" s="606">
        <f t="shared" si="37"/>
        <v>0</v>
      </c>
      <c r="G22" s="607">
        <f t="shared" si="31"/>
        <v>0</v>
      </c>
      <c r="H22" s="607">
        <f t="shared" si="32"/>
        <v>0</v>
      </c>
      <c r="I22" s="605">
        <f t="shared" si="33"/>
        <v>0</v>
      </c>
      <c r="J22" s="539"/>
      <c r="K22" s="23"/>
      <c r="L22" s="23"/>
      <c r="M22" s="23"/>
      <c r="N22" s="23"/>
      <c r="O22" s="23"/>
      <c r="P22" s="23"/>
      <c r="Q22" s="3" t="str">
        <f t="shared" si="28"/>
        <v>2012-13</v>
      </c>
      <c r="R22" s="24" t="str">
        <f>+'Data- (10E)'!$D$15</f>
        <v>Male</v>
      </c>
      <c r="S22" s="25" t="str">
        <f>+'Data- (10E)'!$D$12</f>
        <v>07-03-1980</v>
      </c>
      <c r="T22" s="25">
        <v>41364</v>
      </c>
      <c r="U22" s="3">
        <f t="shared" si="34"/>
        <v>33</v>
      </c>
      <c r="V22" s="26" t="str">
        <f t="shared" si="19"/>
        <v>Normal Citizen</v>
      </c>
      <c r="W22" s="3">
        <f>IF(V22="Normal Citizen",1,IF(V22="Senior Citizen",2,3))</f>
        <v>1</v>
      </c>
      <c r="X22" s="27">
        <f>ROUND(IF(V22="Normal Citizen",(IF(D22&lt;=200000,0,(IF(AND(D22&gt;200001,D22&lt;=500000),((D22-200000)*0.1),(IF(AND(D22&gt;500001,D22&lt;=1000000),(30000+((D22-500000)*0.2)),(IF(D22&gt;1000001,130000+((D22-1000000)*0.3))))))))),IF(V22="Senior Citizen",(IF(D22&lt;=250000,0,(IF(AND(D22&gt;250001,D22&lt;=500000),((D22-200000)*0.1),(IF(AND(D22&gt;500001,D22&lt;=1000000),(25000+((D22-500000)*0.2)),(IF(D22&gt;1000001,125000+((D22-1000000)*0.3))))))))),(IF(D22&lt;=500000,0,(IF(AND(D22&gt;500001,D22&lt;=1000000),((D22-500000)*0.2),(IF(D22&gt;1000001,100000+((D22-1000000)*0.3))))))))), )</f>
        <v>0</v>
      </c>
      <c r="Y22" s="30"/>
      <c r="Z22" s="30"/>
      <c r="AA22" s="12">
        <f t="shared" si="35"/>
        <v>0</v>
      </c>
      <c r="AB22" s="28">
        <f t="shared" si="29"/>
        <v>0</v>
      </c>
      <c r="AD22" s="27">
        <f>ROUND(IF(V22="Normal Citizen",(IF(F22&lt;=200000,0,(IF(AND(F22&gt;200001,F22&lt;=500000),((F22-200000)*0.1),(IF(AND(F22&gt;500001,F22&lt;=1000000),(30000+((F22-500000)*0.2)),(IF(F22&gt;1000001,130000+((F22-1000000)*0.3))))))))),IF(V22="Senior Citizen",(IF(F22&lt;=250000,0,(IF(AND(F22&gt;250001,F22&lt;=500000),((F22-200000)*0.1),(IF(AND(F22&gt;500001,F22&lt;=1000000),(25000+((F22-500000)*0.2)),(IF(F22&gt;1000001,125000+((F22-1000000)*0.3))))))))),(IF(F22&lt;=500000,0,(IF(AND(F22&gt;500001,F22&lt;=1000000),((F22-500000)*0.2),(IF(F22&gt;1000001,100000+((F22-1000000)*0.3))))))))), )</f>
        <v>0</v>
      </c>
      <c r="AE22" s="30"/>
      <c r="AF22" s="30"/>
      <c r="AG22" s="12">
        <f t="shared" si="36"/>
        <v>0</v>
      </c>
      <c r="AH22" s="28">
        <f t="shared" si="30"/>
        <v>0</v>
      </c>
    </row>
    <row r="23" spans="2:34" ht="20.5" customHeight="1">
      <c r="B23" s="535"/>
      <c r="C23" s="524" t="s">
        <v>27</v>
      </c>
      <c r="D23" s="605">
        <f>+'Data- (10E)'!D34</f>
        <v>0</v>
      </c>
      <c r="E23" s="605">
        <f>+'Data- (10E)'!E34</f>
        <v>0</v>
      </c>
      <c r="F23" s="606">
        <f t="shared" si="37"/>
        <v>0</v>
      </c>
      <c r="G23" s="607">
        <f t="shared" si="31"/>
        <v>0</v>
      </c>
      <c r="H23" s="607">
        <f t="shared" si="32"/>
        <v>0</v>
      </c>
      <c r="I23" s="605">
        <f t="shared" si="33"/>
        <v>0</v>
      </c>
      <c r="J23" s="539"/>
      <c r="K23" s="23"/>
      <c r="L23" s="23"/>
      <c r="M23" s="23"/>
      <c r="N23" s="23"/>
      <c r="O23" s="23"/>
      <c r="P23" s="23"/>
      <c r="Q23" s="3" t="str">
        <f t="shared" si="28"/>
        <v>2011-12</v>
      </c>
      <c r="R23" s="31" t="str">
        <f>+'Data- (10E)'!$D$15</f>
        <v>Male</v>
      </c>
      <c r="S23" s="25" t="str">
        <f>+'Data- (10E)'!$D$12</f>
        <v>07-03-1980</v>
      </c>
      <c r="T23" s="25">
        <v>40999</v>
      </c>
      <c r="U23" s="3">
        <f t="shared" si="34"/>
        <v>32</v>
      </c>
      <c r="V23" s="26" t="str">
        <f t="shared" si="19"/>
        <v>Normal Citizen</v>
      </c>
      <c r="W23" s="3">
        <f>IF((AND(R23="Male",V23="Normal Citizen")),1,IF((AND(R23="Female",V23="Normal Citizen")),2,IF((AND(R23="Male",V23="Senior Citizen")),3,IF((AND(R23="Female",V23="Senior Citizen")),4,5))))</f>
        <v>1</v>
      </c>
      <c r="X23" s="27">
        <f>ROUND(IF((AND(R23="Male",V23="Normal Citizen")),(IF(D23&lt;=180000,0,(IF(AND(D23&gt;180001,D23&lt;=500000),((D23-180000)*0.1),(IF(AND(D23&gt;500001,D23&lt;=800000),(32000+((D23-500000)*0.2)),(IF(D23&gt;800001,92000+((D23-800000)*0.3))))))))),IF((AND(R23="Female",V23="Normal Citizen")),(IF(D23&lt;=190000,0,(IF(AND(D23&gt;190001,D23&lt;=500000),((D23-190000)*0.1),(IF(AND(D23&gt;500001,D23&lt;=800000),(31000+((D23-500000)*0.2)),(IF(D23&gt;800001,91000+((D23-800000)*0.3))))))))),IF((AND(R23="Male",V23="Senior Citizen")),(IF(D23&lt;=250000,0,(IF(AND(D23&gt;250001,D23&lt;=500000),((D23-250000)*0.1),(IF(AND(D23&gt;500001,D23&lt;=800000),(25000+((D23-500000)*0.2)),(IF(D23&gt;800001,85000+((D23-800000)*0.3))))))))),IF((AND(R23="Female",V23="Senior Citizen")),(IF(D23&lt;=250000,0,(IF(AND(D23&gt;250001,D23&lt;=500000),((D23-250000)*0.1),(IF(AND(D23&gt;500001,D23&lt;=800000),(25000+((D23-500000)*0.2)),(IF(D23&gt;800001,85000+((D23-800000)*0.3))))))))),(IF(D23&lt;=500000,0,(IF(AND(D23&gt;500001,D23&lt;=800000),((D23-500000)*0.2),(IF(D23&gt;800001,60000+((D23-800000)*0.3))))))))))), )</f>
        <v>0</v>
      </c>
      <c r="Y23" s="30"/>
      <c r="Z23" s="30"/>
      <c r="AA23" s="12">
        <f t="shared" si="35"/>
        <v>0</v>
      </c>
      <c r="AB23" s="28">
        <f t="shared" si="29"/>
        <v>0</v>
      </c>
      <c r="AD23" s="27">
        <f>ROUND(IF((AND(R23="Male",V23="Normal Citizen")),(IF(F23&lt;=180000,0,(IF(AND(F23&gt;180001,F23&lt;=500000),((F23-180000)*0.1),(IF(AND(F23&gt;500001,F23&lt;=800000),(32000+((F23-500000)*0.2)),(IF(F23&gt;800001,92000+((F23-800000)*0.3))))))))),IF((AND(R23="Female",V23="Normal Citizen")),(IF(F23&lt;=190000,0,(IF(AND(F23&gt;190001,F23&lt;=500000),((F23-190000)*0.1),(IF(AND(F23&gt;500001,F23&lt;=800000),(31000+((F23-500000)*0.2)),(IF(F23&gt;800001,91000+((F23-800000)*0.3))))))))),IF((AND(R23="Male",V23="Senior Citizen")),(IF(F23&lt;=250000,0,(IF(AND(F23&gt;250001,F23&lt;=500000),((F23-250000)*0.1),(IF(AND(F23&gt;500001,F23&lt;=800000),(25000+((F23-500000)*0.2)),(IF(F23&gt;800001,85000+((F23-800000)*0.3))))))))),IF((AND(R23="Female",V23="Senior Citizen")),(IF(F23&lt;=250000,0,(IF(AND(F23&gt;250001,F23&lt;=500000),((F23-250000)*0.1),(IF(AND(F23&gt;500001,F23&lt;=800000),(25000+((F23-500000)*0.2)),(IF(F23&gt;800001,85000+((F23-800000)*0.3))))))))),(IF(F23&lt;=500000,0,(IF(AND(F23&gt;500001,F23&lt;=800000),((F23-500000)*0.2),(IF(F23&gt;800001,60000+((F23-800000)*0.3))))))))))), )</f>
        <v>0</v>
      </c>
      <c r="AE23" s="30"/>
      <c r="AF23" s="30"/>
      <c r="AG23" s="12">
        <f t="shared" si="36"/>
        <v>0</v>
      </c>
      <c r="AH23" s="28">
        <f t="shared" si="30"/>
        <v>0</v>
      </c>
    </row>
    <row r="24" spans="2:34" ht="3" customHeight="1">
      <c r="B24" s="535"/>
      <c r="C24" s="552"/>
      <c r="D24" s="605"/>
      <c r="E24" s="605"/>
      <c r="F24" s="606"/>
      <c r="G24" s="608"/>
      <c r="H24" s="608"/>
      <c r="I24" s="605"/>
      <c r="J24" s="539"/>
      <c r="K24" s="23"/>
      <c r="L24" s="23"/>
      <c r="M24" s="23"/>
      <c r="N24" s="23"/>
      <c r="O24" s="23"/>
      <c r="P24" s="23"/>
      <c r="S24" s="25"/>
      <c r="T24" s="25"/>
    </row>
    <row r="25" spans="2:34" ht="27" customHeight="1">
      <c r="B25" s="535"/>
      <c r="C25" s="553" t="s">
        <v>13</v>
      </c>
      <c r="D25" s="609">
        <f t="shared" ref="D25:I25" si="38">SUM(D11:D24)</f>
        <v>0</v>
      </c>
      <c r="E25" s="609">
        <f t="shared" si="38"/>
        <v>0</v>
      </c>
      <c r="F25" s="609">
        <f t="shared" si="38"/>
        <v>0</v>
      </c>
      <c r="G25" s="609">
        <f t="shared" si="38"/>
        <v>0</v>
      </c>
      <c r="H25" s="609">
        <f t="shared" si="38"/>
        <v>0</v>
      </c>
      <c r="I25" s="609">
        <f t="shared" si="38"/>
        <v>0</v>
      </c>
      <c r="J25" s="615"/>
      <c r="K25" s="32"/>
      <c r="L25" s="32"/>
      <c r="M25" s="32"/>
      <c r="N25" s="32"/>
      <c r="O25" s="32"/>
      <c r="P25" s="32"/>
      <c r="S25" s="25"/>
      <c r="T25" s="25"/>
    </row>
    <row r="26" spans="2:34">
      <c r="B26" s="535"/>
      <c r="C26" s="7"/>
      <c r="D26" s="7"/>
      <c r="E26" s="7"/>
      <c r="F26" s="7"/>
      <c r="G26" s="7"/>
      <c r="H26" s="7"/>
      <c r="I26" s="7"/>
      <c r="J26" s="536"/>
    </row>
    <row r="27" spans="2:34" ht="13" thickBot="1">
      <c r="B27" s="572"/>
      <c r="C27" s="616"/>
      <c r="D27" s="616"/>
      <c r="E27" s="616"/>
      <c r="F27" s="616"/>
      <c r="G27" s="617"/>
      <c r="H27" s="617"/>
      <c r="I27" s="616"/>
      <c r="J27" s="541"/>
      <c r="R27" s="33" t="s">
        <v>48</v>
      </c>
    </row>
    <row r="28" spans="2:34">
      <c r="G28" s="29"/>
      <c r="H28" s="29"/>
      <c r="R28" s="33" t="s">
        <v>49</v>
      </c>
    </row>
    <row r="29" spans="2:34">
      <c r="G29" s="29"/>
    </row>
    <row r="30" spans="2:34">
      <c r="H30" s="29"/>
    </row>
    <row r="31" spans="2:34">
      <c r="H31" s="29"/>
    </row>
  </sheetData>
  <mergeCells count="2">
    <mergeCell ref="C6:I6"/>
    <mergeCell ref="B2:J4"/>
  </mergeCells>
  <printOptions horizontalCentered="1" verticalCentered="1"/>
  <pageMargins left="0.45" right="0.25" top="0.32" bottom="0.3" header="0.31496062992125984" footer="0.31496062992125984"/>
  <pageSetup paperSize="9" scale="101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DETAILS</vt:lpstr>
      <vt:lpstr>ANEXER</vt:lpstr>
      <vt:lpstr>VIKALP -1  FORM (OLD)</vt:lpstr>
      <vt:lpstr>INCOM CACLULATION</vt:lpstr>
      <vt:lpstr>DECLARATION</vt:lpstr>
      <vt:lpstr>FORM-16</vt:lpstr>
      <vt:lpstr>Data- (10E)</vt:lpstr>
      <vt:lpstr>Form no. 10E</vt:lpstr>
      <vt:lpstr>Table - A (10E)</vt:lpstr>
      <vt:lpstr>Annex-1 (10E)</vt:lpstr>
      <vt:lpstr>ANEXER!Print_Area</vt:lpstr>
      <vt:lpstr>'Annex-1 (10E)'!Print_Area</vt:lpstr>
      <vt:lpstr>'Data- (10E)'!Print_Area</vt:lpstr>
      <vt:lpstr>DECLARATION!Print_Area</vt:lpstr>
      <vt:lpstr>'Form no. 10E'!Print_Area</vt:lpstr>
      <vt:lpstr>'FORM-16'!Print_Area</vt:lpstr>
      <vt:lpstr>'INCOM CACLULATION'!Print_Area</vt:lpstr>
      <vt:lpstr>'Table - A (10E)'!Print_Area</vt:lpstr>
      <vt:lpstr>'VIKALP -1  FORM 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SRK</dc:creator>
  <cp:lastModifiedBy>Admin</cp:lastModifiedBy>
  <cp:lastPrinted>2022-01-31T12:09:39Z</cp:lastPrinted>
  <dcterms:created xsi:type="dcterms:W3CDTF">2020-02-24T04:30:23Z</dcterms:created>
  <dcterms:modified xsi:type="dcterms:W3CDTF">2023-12-21T21:50:20Z</dcterms:modified>
</cp:coreProperties>
</file>